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Tahir lali\PROJECT SAMPLES - BIDDING PARTNERS\"/>
    </mc:Choice>
  </mc:AlternateContent>
  <bookViews>
    <workbookView xWindow="0" yWindow="0" windowWidth="24000" windowHeight="9735" activeTab="1"/>
  </bookViews>
  <sheets>
    <sheet name="SUMMARY" sheetId="21" r:id="rId1"/>
    <sheet name="ESTIMATE" sheetId="20" r:id="rId2"/>
  </sheets>
  <definedNames>
    <definedName name="_xlnm._FilterDatabase" localSheetId="1" hidden="1">ESTIMATE!$E$1:$E$438</definedName>
    <definedName name="_xlnm.Print_Area" localSheetId="1">ESTIMATE!$A$1:$P$305</definedName>
    <definedName name="_xlnm.Print_Area" localSheetId="0">SUMMARY!$A$1:$K$19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" i="20" l="1"/>
  <c r="A15" i="20"/>
  <c r="A16" i="20"/>
  <c r="A17" i="20"/>
  <c r="A25" i="20"/>
  <c r="A26" i="20"/>
  <c r="A27" i="20"/>
  <c r="A28" i="20"/>
  <c r="A29" i="20"/>
  <c r="A30" i="20"/>
  <c r="A31" i="20"/>
  <c r="A36" i="20"/>
  <c r="A37" i="20"/>
  <c r="A38" i="20"/>
  <c r="A43" i="20"/>
  <c r="A44" i="20"/>
  <c r="A45" i="20"/>
  <c r="A50" i="20"/>
  <c r="A51" i="20"/>
  <c r="A52" i="20"/>
  <c r="A55" i="20"/>
  <c r="A56" i="20"/>
  <c r="A57" i="20"/>
  <c r="A59" i="20"/>
  <c r="A60" i="20"/>
  <c r="A61" i="20"/>
  <c r="A65" i="20"/>
  <c r="A66" i="20"/>
  <c r="A67" i="20"/>
  <c r="A68" i="20"/>
  <c r="A69" i="20"/>
  <c r="A70" i="20"/>
  <c r="A71" i="20"/>
  <c r="A76" i="20"/>
  <c r="A77" i="20"/>
  <c r="A78" i="20"/>
  <c r="A83" i="20"/>
  <c r="A84" i="20"/>
  <c r="A85" i="20"/>
  <c r="A92" i="20"/>
  <c r="A93" i="20"/>
  <c r="A94" i="20"/>
  <c r="A99" i="20"/>
  <c r="A100" i="20"/>
  <c r="A101" i="20"/>
  <c r="A106" i="20"/>
  <c r="A107" i="20"/>
  <c r="A108" i="20"/>
  <c r="A111" i="20"/>
  <c r="A112" i="20"/>
  <c r="A113" i="20"/>
  <c r="A117" i="20"/>
  <c r="A118" i="20"/>
  <c r="A119" i="20"/>
  <c r="A121" i="20"/>
  <c r="A122" i="20"/>
  <c r="A123" i="20"/>
  <c r="A126" i="20"/>
  <c r="A127" i="20"/>
  <c r="A128" i="20"/>
  <c r="A130" i="20"/>
  <c r="A131" i="20"/>
  <c r="A132" i="20"/>
  <c r="A140" i="20"/>
  <c r="A141" i="20"/>
  <c r="A142" i="20"/>
  <c r="A153" i="20"/>
  <c r="A154" i="20"/>
  <c r="A155" i="20"/>
  <c r="A166" i="20"/>
  <c r="A167" i="20"/>
  <c r="A168" i="20"/>
  <c r="A175" i="20"/>
  <c r="A176" i="20"/>
  <c r="A177" i="20"/>
  <c r="A182" i="20"/>
  <c r="A183" i="20"/>
  <c r="A184" i="20"/>
  <c r="A186" i="20"/>
  <c r="A187" i="20"/>
  <c r="A188" i="20"/>
  <c r="A190" i="20"/>
  <c r="A191" i="20"/>
  <c r="A192" i="20"/>
  <c r="A195" i="20"/>
  <c r="A196" i="20"/>
  <c r="A199" i="20"/>
  <c r="A200" i="20"/>
  <c r="A201" i="20"/>
  <c r="A206" i="20"/>
  <c r="A210" i="20"/>
  <c r="A215" i="20"/>
  <c r="A216" i="20"/>
  <c r="A217" i="20"/>
  <c r="A218" i="20"/>
  <c r="A219" i="20"/>
  <c r="A220" i="20"/>
  <c r="A221" i="20"/>
  <c r="A226" i="20"/>
  <c r="A228" i="20"/>
  <c r="A229" i="20"/>
  <c r="A230" i="20"/>
  <c r="A233" i="20"/>
  <c r="A234" i="20"/>
  <c r="A235" i="20"/>
  <c r="A242" i="20"/>
  <c r="A243" i="20"/>
  <c r="A244" i="20"/>
  <c r="A245" i="20"/>
  <c r="A246" i="20"/>
  <c r="A249" i="20"/>
  <c r="A250" i="20"/>
  <c r="A251" i="20"/>
  <c r="A259" i="20"/>
  <c r="A260" i="20"/>
  <c r="A261" i="20"/>
  <c r="A271" i="20"/>
  <c r="A272" i="20"/>
  <c r="A273" i="20"/>
  <c r="A274" i="20"/>
  <c r="A275" i="20"/>
  <c r="A277" i="20"/>
  <c r="A278" i="20"/>
  <c r="A279" i="20"/>
  <c r="A281" i="20"/>
  <c r="A282" i="20"/>
  <c r="A283" i="20"/>
  <c r="A285" i="20"/>
  <c r="A286" i="20"/>
  <c r="A287" i="20"/>
  <c r="A288" i="20"/>
  <c r="A289" i="20"/>
  <c r="A291" i="20"/>
  <c r="A292" i="20"/>
  <c r="A293" i="20"/>
  <c r="A294" i="20"/>
  <c r="A295" i="20"/>
  <c r="A298" i="20"/>
  <c r="A299" i="20"/>
  <c r="A300" i="20"/>
  <c r="A11" i="20"/>
  <c r="A12" i="20" s="1"/>
  <c r="A13" i="20"/>
  <c r="A10" i="20"/>
  <c r="A18" i="20" l="1"/>
  <c r="A19" i="20"/>
  <c r="K180" i="20"/>
  <c r="K136" i="20"/>
  <c r="K135" i="20"/>
  <c r="A20" i="20" l="1"/>
  <c r="M47" i="20"/>
  <c r="K33" i="20"/>
  <c r="H136" i="20"/>
  <c r="O136" i="20" s="1"/>
  <c r="F136" i="20"/>
  <c r="F135" i="20"/>
  <c r="H135" i="20" s="1"/>
  <c r="H180" i="20"/>
  <c r="O180" i="20" s="1"/>
  <c r="H49" i="20"/>
  <c r="S48" i="20"/>
  <c r="U48" i="20" s="1"/>
  <c r="U49" i="20" s="1"/>
  <c r="H48" i="20"/>
  <c r="H47" i="20"/>
  <c r="K47" i="20" s="1"/>
  <c r="H46" i="20"/>
  <c r="H42" i="20"/>
  <c r="S41" i="20"/>
  <c r="U41" i="20" s="1"/>
  <c r="U42" i="20" s="1"/>
  <c r="H41" i="20"/>
  <c r="H40" i="20"/>
  <c r="K40" i="20" s="1"/>
  <c r="H39" i="20"/>
  <c r="H35" i="20"/>
  <c r="O35" i="20" s="1"/>
  <c r="S34" i="20"/>
  <c r="U34" i="20" s="1"/>
  <c r="U35" i="20" s="1"/>
  <c r="H34" i="20"/>
  <c r="H33" i="20"/>
  <c r="M33" i="20" s="1"/>
  <c r="H32" i="20"/>
  <c r="A21" i="20" l="1"/>
  <c r="A22" i="20"/>
  <c r="M39" i="20"/>
  <c r="K39" i="20"/>
  <c r="M42" i="20"/>
  <c r="K42" i="20"/>
  <c r="M46" i="20"/>
  <c r="K46" i="20"/>
  <c r="M41" i="20"/>
  <c r="K41" i="20"/>
  <c r="M48" i="20"/>
  <c r="K48" i="20"/>
  <c r="K49" i="20"/>
  <c r="M49" i="20"/>
  <c r="M40" i="20"/>
  <c r="M135" i="20"/>
  <c r="O135" i="20"/>
  <c r="O46" i="20"/>
  <c r="K35" i="20"/>
  <c r="M136" i="20"/>
  <c r="O40" i="20"/>
  <c r="O32" i="20"/>
  <c r="K32" i="20"/>
  <c r="O34" i="20"/>
  <c r="K34" i="20"/>
  <c r="M180" i="20"/>
  <c r="O48" i="20"/>
  <c r="O33" i="20"/>
  <c r="O39" i="20"/>
  <c r="O41" i="20"/>
  <c r="O42" i="20"/>
  <c r="O47" i="20"/>
  <c r="O49" i="20"/>
  <c r="M32" i="20"/>
  <c r="M34" i="20"/>
  <c r="M35" i="20"/>
  <c r="A23" i="20" l="1"/>
  <c r="A32" i="20"/>
  <c r="A24" i="20"/>
  <c r="F103" i="20"/>
  <c r="F91" i="20"/>
  <c r="F90" i="20"/>
  <c r="A34" i="20" l="1"/>
  <c r="A33" i="20"/>
  <c r="C9" i="21"/>
  <c r="B9" i="21"/>
  <c r="A10" i="21"/>
  <c r="F62" i="20"/>
  <c r="H62" i="20" s="1"/>
  <c r="O62" i="20" s="1"/>
  <c r="F58" i="20"/>
  <c r="H64" i="20"/>
  <c r="O64" i="20" s="1"/>
  <c r="A35" i="20" l="1"/>
  <c r="F63" i="20"/>
  <c r="H63" i="20" s="1"/>
  <c r="K64" i="20"/>
  <c r="K62" i="20"/>
  <c r="A39" i="20" l="1"/>
  <c r="O63" i="20"/>
  <c r="K63" i="20"/>
  <c r="M63" i="20"/>
  <c r="H297" i="20"/>
  <c r="O297" i="20" s="1"/>
  <c r="H301" i="20"/>
  <c r="O301" i="20" s="1"/>
  <c r="H296" i="20"/>
  <c r="O296" i="20" s="1"/>
  <c r="A302" i="20"/>
  <c r="H290" i="20"/>
  <c r="O290" i="20" s="1"/>
  <c r="H284" i="20"/>
  <c r="O284" i="20" s="1"/>
  <c r="H280" i="20"/>
  <c r="K280" i="20" s="1"/>
  <c r="H276" i="20"/>
  <c r="O276" i="20" s="1"/>
  <c r="H270" i="20"/>
  <c r="O270" i="20" s="1"/>
  <c r="H269" i="20"/>
  <c r="O269" i="20" s="1"/>
  <c r="H258" i="20"/>
  <c r="M258" i="20" s="1"/>
  <c r="H257" i="20"/>
  <c r="K257" i="20" s="1"/>
  <c r="H256" i="20"/>
  <c r="M256" i="20" s="1"/>
  <c r="H255" i="20"/>
  <c r="O255" i="20" s="1"/>
  <c r="H267" i="20"/>
  <c r="O267" i="20" s="1"/>
  <c r="H266" i="20"/>
  <c r="K266" i="20" s="1"/>
  <c r="H254" i="20"/>
  <c r="M254" i="20" s="1"/>
  <c r="H253" i="20"/>
  <c r="O253" i="20" s="1"/>
  <c r="H252" i="20"/>
  <c r="M252" i="20" s="1"/>
  <c r="H265" i="20"/>
  <c r="K265" i="20" s="1"/>
  <c r="H264" i="20"/>
  <c r="M264" i="20" s="1"/>
  <c r="H263" i="20"/>
  <c r="O263" i="20" s="1"/>
  <c r="H227" i="20"/>
  <c r="O227" i="20" s="1"/>
  <c r="H241" i="20"/>
  <c r="O241" i="20" s="1"/>
  <c r="H240" i="20"/>
  <c r="H239" i="20"/>
  <c r="O239" i="20" s="1"/>
  <c r="H238" i="20"/>
  <c r="O238" i="20" s="1"/>
  <c r="H237" i="20"/>
  <c r="O237" i="20" s="1"/>
  <c r="H232" i="20"/>
  <c r="O232" i="20" s="1"/>
  <c r="H225" i="20"/>
  <c r="K225" i="20" s="1"/>
  <c r="H224" i="20"/>
  <c r="O224" i="20" s="1"/>
  <c r="H223" i="20"/>
  <c r="O223" i="20" s="1"/>
  <c r="H212" i="20"/>
  <c r="H211" i="20"/>
  <c r="H209" i="20"/>
  <c r="F202" i="20"/>
  <c r="H214" i="20"/>
  <c r="H205" i="20"/>
  <c r="H204" i="20"/>
  <c r="H207" i="20"/>
  <c r="H203" i="20"/>
  <c r="O203" i="20" s="1"/>
  <c r="H181" i="20"/>
  <c r="H179" i="20"/>
  <c r="H178" i="20"/>
  <c r="K178" i="20" s="1"/>
  <c r="H163" i="20"/>
  <c r="H189" i="20"/>
  <c r="H129" i="20"/>
  <c r="H185" i="20"/>
  <c r="H165" i="20"/>
  <c r="H164" i="20"/>
  <c r="H174" i="20"/>
  <c r="H173" i="20"/>
  <c r="H172" i="20"/>
  <c r="H171" i="20"/>
  <c r="H170" i="20"/>
  <c r="K170" i="20" s="1"/>
  <c r="H169" i="20"/>
  <c r="H162" i="20"/>
  <c r="H161" i="20"/>
  <c r="H158" i="20"/>
  <c r="H157" i="20"/>
  <c r="H156" i="20"/>
  <c r="O156" i="20" s="1"/>
  <c r="F148" i="20"/>
  <c r="F147" i="20"/>
  <c r="H144" i="20"/>
  <c r="H143" i="20"/>
  <c r="O143" i="20" s="1"/>
  <c r="A40" i="20" l="1"/>
  <c r="O172" i="20"/>
  <c r="K172" i="20"/>
  <c r="O144" i="20"/>
  <c r="K144" i="20"/>
  <c r="O169" i="20"/>
  <c r="K169" i="20"/>
  <c r="O185" i="20"/>
  <c r="K185" i="20"/>
  <c r="O207" i="20"/>
  <c r="K207" i="20"/>
  <c r="O162" i="20"/>
  <c r="K162" i="20"/>
  <c r="O165" i="20"/>
  <c r="K165" i="20"/>
  <c r="O163" i="20"/>
  <c r="K163" i="20"/>
  <c r="O214" i="20"/>
  <c r="K214" i="20"/>
  <c r="M214" i="20"/>
  <c r="O212" i="20"/>
  <c r="K212" i="20"/>
  <c r="O240" i="20"/>
  <c r="K240" i="20"/>
  <c r="M240" i="20"/>
  <c r="O157" i="20"/>
  <c r="K157" i="20"/>
  <c r="O173" i="20"/>
  <c r="K173" i="20"/>
  <c r="O158" i="20"/>
  <c r="K158" i="20"/>
  <c r="O174" i="20"/>
  <c r="K174" i="20"/>
  <c r="O129" i="20"/>
  <c r="K129" i="20"/>
  <c r="O179" i="20"/>
  <c r="K179" i="20"/>
  <c r="O204" i="20"/>
  <c r="K204" i="20"/>
  <c r="O209" i="20"/>
  <c r="K209" i="20"/>
  <c r="O161" i="20"/>
  <c r="K161" i="20"/>
  <c r="O171" i="20"/>
  <c r="K171" i="20"/>
  <c r="O164" i="20"/>
  <c r="K164" i="20"/>
  <c r="O189" i="20"/>
  <c r="K189" i="20"/>
  <c r="O181" i="20"/>
  <c r="K181" i="20"/>
  <c r="O205" i="20"/>
  <c r="K205" i="20"/>
  <c r="O211" i="20"/>
  <c r="K211" i="20"/>
  <c r="M211" i="20"/>
  <c r="K297" i="20"/>
  <c r="M297" i="20"/>
  <c r="K296" i="20"/>
  <c r="K301" i="20"/>
  <c r="M296" i="20"/>
  <c r="M301" i="20"/>
  <c r="K290" i="20"/>
  <c r="M290" i="20"/>
  <c r="M280" i="20"/>
  <c r="O280" i="20"/>
  <c r="K284" i="20"/>
  <c r="K276" i="20"/>
  <c r="M284" i="20"/>
  <c r="M276" i="20"/>
  <c r="O258" i="20"/>
  <c r="K269" i="20"/>
  <c r="M269" i="20"/>
  <c r="K270" i="20"/>
  <c r="M270" i="20"/>
  <c r="O257" i="20"/>
  <c r="O265" i="20"/>
  <c r="O252" i="20"/>
  <c r="K267" i="20"/>
  <c r="M267" i="20"/>
  <c r="O264" i="20"/>
  <c r="M266" i="20"/>
  <c r="O256" i="20"/>
  <c r="K252" i="20"/>
  <c r="O266" i="20"/>
  <c r="K258" i="20"/>
  <c r="M265" i="20"/>
  <c r="O254" i="20"/>
  <c r="M257" i="20"/>
  <c r="K263" i="20"/>
  <c r="K253" i="20"/>
  <c r="K255" i="20"/>
  <c r="M263" i="20"/>
  <c r="K264" i="20"/>
  <c r="M253" i="20"/>
  <c r="K254" i="20"/>
  <c r="M255" i="20"/>
  <c r="K256" i="20"/>
  <c r="K227" i="20"/>
  <c r="M227" i="20"/>
  <c r="K241" i="20"/>
  <c r="M241" i="20"/>
  <c r="K238" i="20"/>
  <c r="K237" i="20"/>
  <c r="M237" i="20"/>
  <c r="M238" i="20"/>
  <c r="K239" i="20"/>
  <c r="M239" i="20"/>
  <c r="K232" i="20"/>
  <c r="M232" i="20"/>
  <c r="M225" i="20"/>
  <c r="K224" i="20"/>
  <c r="M224" i="20"/>
  <c r="K223" i="20"/>
  <c r="O225" i="20"/>
  <c r="M223" i="20"/>
  <c r="M212" i="20"/>
  <c r="M209" i="20"/>
  <c r="K203" i="20"/>
  <c r="M205" i="20"/>
  <c r="M203" i="20"/>
  <c r="M207" i="20"/>
  <c r="M204" i="20"/>
  <c r="M178" i="20"/>
  <c r="O178" i="20"/>
  <c r="M179" i="20"/>
  <c r="M181" i="20"/>
  <c r="M163" i="20"/>
  <c r="M189" i="20"/>
  <c r="M129" i="20"/>
  <c r="M185" i="20"/>
  <c r="M165" i="20"/>
  <c r="M164" i="20"/>
  <c r="M174" i="20"/>
  <c r="M171" i="20"/>
  <c r="M170" i="20"/>
  <c r="O170" i="20"/>
  <c r="M172" i="20"/>
  <c r="M169" i="20"/>
  <c r="M173" i="20"/>
  <c r="M161" i="20"/>
  <c r="M162" i="20"/>
  <c r="M156" i="20"/>
  <c r="M157" i="20"/>
  <c r="K156" i="20"/>
  <c r="M158" i="20"/>
  <c r="K143" i="20"/>
  <c r="M143" i="20"/>
  <c r="M144" i="20"/>
  <c r="F125" i="20"/>
  <c r="H125" i="20" s="1"/>
  <c r="H124" i="20"/>
  <c r="O124" i="20" s="1"/>
  <c r="F109" i="20"/>
  <c r="F110" i="20" s="1"/>
  <c r="H110" i="20" s="1"/>
  <c r="F116" i="20"/>
  <c r="H116" i="20" s="1"/>
  <c r="H115" i="20"/>
  <c r="F98" i="20"/>
  <c r="H98" i="20" s="1"/>
  <c r="F105" i="20"/>
  <c r="H105" i="20" s="1"/>
  <c r="F104" i="20"/>
  <c r="H104" i="20" s="1"/>
  <c r="H103" i="20"/>
  <c r="H102" i="20"/>
  <c r="F96" i="20"/>
  <c r="H96" i="20" s="1"/>
  <c r="F97" i="20"/>
  <c r="H91" i="20"/>
  <c r="F87" i="20"/>
  <c r="F88" i="20" s="1"/>
  <c r="H86" i="20"/>
  <c r="K86" i="20" s="1"/>
  <c r="F73" i="20"/>
  <c r="H73" i="20" s="1"/>
  <c r="F82" i="20"/>
  <c r="H82" i="20" s="1"/>
  <c r="F81" i="20"/>
  <c r="H81" i="20" s="1"/>
  <c r="H80" i="20"/>
  <c r="H79" i="20"/>
  <c r="F75" i="20"/>
  <c r="F74" i="20"/>
  <c r="H74" i="20" s="1"/>
  <c r="H24" i="20"/>
  <c r="O24" i="20" s="1"/>
  <c r="H23" i="20"/>
  <c r="O23" i="20" s="1"/>
  <c r="H22" i="20"/>
  <c r="H21" i="20"/>
  <c r="O21" i="20" s="1"/>
  <c r="H20" i="20"/>
  <c r="O20" i="20" s="1"/>
  <c r="H19" i="20"/>
  <c r="K19" i="20" s="1"/>
  <c r="H18" i="20"/>
  <c r="O18" i="20" s="1"/>
  <c r="A41" i="20" l="1"/>
  <c r="A42" i="20" s="1"/>
  <c r="A46" i="20" s="1"/>
  <c r="A47" i="20" s="1"/>
  <c r="A48" i="20" s="1"/>
  <c r="A49" i="20" s="1"/>
  <c r="A53" i="20" s="1"/>
  <c r="A54" i="20" s="1"/>
  <c r="A58" i="20" s="1"/>
  <c r="A62" i="20" s="1"/>
  <c r="A63" i="20" s="1"/>
  <c r="A64" i="20" s="1"/>
  <c r="A72" i="20" s="1"/>
  <c r="A73" i="20" s="1"/>
  <c r="A74" i="20" s="1"/>
  <c r="A75" i="20" s="1"/>
  <c r="A79" i="20" s="1"/>
  <c r="A80" i="20" s="1"/>
  <c r="A81" i="20" s="1"/>
  <c r="A82" i="20" s="1"/>
  <c r="A86" i="20" s="1"/>
  <c r="A87" i="20" s="1"/>
  <c r="A88" i="20" s="1"/>
  <c r="A89" i="20" s="1"/>
  <c r="A90" i="20" s="1"/>
  <c r="A91" i="20" s="1"/>
  <c r="A95" i="20" s="1"/>
  <c r="A96" i="20" s="1"/>
  <c r="A97" i="20" s="1"/>
  <c r="A98" i="20" s="1"/>
  <c r="A102" i="20" s="1"/>
  <c r="A103" i="20" s="1"/>
  <c r="A104" i="20" s="1"/>
  <c r="A105" i="20" s="1"/>
  <c r="A109" i="20" s="1"/>
  <c r="A110" i="20" s="1"/>
  <c r="A114" i="20" s="1"/>
  <c r="A115" i="20" s="1"/>
  <c r="A116" i="20" s="1"/>
  <c r="A120" i="20" s="1"/>
  <c r="A124" i="20" s="1"/>
  <c r="A125" i="20" s="1"/>
  <c r="A129" i="20" s="1"/>
  <c r="A133" i="20" s="1"/>
  <c r="A134" i="20" s="1"/>
  <c r="A135" i="20" s="1"/>
  <c r="A136" i="20" s="1"/>
  <c r="A137" i="20" s="1"/>
  <c r="A138" i="20" s="1"/>
  <c r="A139" i="20" s="1"/>
  <c r="A143" i="20" s="1"/>
  <c r="A144" i="20" s="1"/>
  <c r="A145" i="20" s="1"/>
  <c r="A146" i="20" s="1"/>
  <c r="A147" i="20" s="1"/>
  <c r="A148" i="20" s="1"/>
  <c r="A149" i="20" s="1"/>
  <c r="A150" i="20" s="1"/>
  <c r="A151" i="20" s="1"/>
  <c r="A152" i="20" s="1"/>
  <c r="A156" i="20" s="1"/>
  <c r="A157" i="20" s="1"/>
  <c r="A158" i="20" s="1"/>
  <c r="A159" i="20" s="1"/>
  <c r="A160" i="20" s="1"/>
  <c r="A161" i="20" s="1"/>
  <c r="A162" i="20" s="1"/>
  <c r="A163" i="20" s="1"/>
  <c r="A164" i="20" s="1"/>
  <c r="A165" i="20" s="1"/>
  <c r="A169" i="20" s="1"/>
  <c r="A170" i="20" s="1"/>
  <c r="A171" i="20" s="1"/>
  <c r="A172" i="20" s="1"/>
  <c r="A173" i="20" s="1"/>
  <c r="A174" i="20" s="1"/>
  <c r="A178" i="20" s="1"/>
  <c r="A179" i="20" s="1"/>
  <c r="A180" i="20" s="1"/>
  <c r="A181" i="20" s="1"/>
  <c r="A185" i="20" s="1"/>
  <c r="A189" i="20" s="1"/>
  <c r="A193" i="20" s="1"/>
  <c r="A194" i="20" s="1"/>
  <c r="A197" i="20" s="1"/>
  <c r="A198" i="20" s="1"/>
  <c r="A202" i="20" s="1"/>
  <c r="A203" i="20" s="1"/>
  <c r="A204" i="20" s="1"/>
  <c r="A205" i="20" s="1"/>
  <c r="A207" i="20" s="1"/>
  <c r="A208" i="20" s="1"/>
  <c r="A209" i="20" s="1"/>
  <c r="A211" i="20" s="1"/>
  <c r="A212" i="20" s="1"/>
  <c r="A213" i="20" s="1"/>
  <c r="A214" i="20" s="1"/>
  <c r="A222" i="20" s="1"/>
  <c r="A223" i="20" s="1"/>
  <c r="A224" i="20" s="1"/>
  <c r="A225" i="20" s="1"/>
  <c r="A227" i="20" s="1"/>
  <c r="A231" i="20" s="1"/>
  <c r="A232" i="20" s="1"/>
  <c r="A236" i="20" s="1"/>
  <c r="A237" i="20" s="1"/>
  <c r="A238" i="20" s="1"/>
  <c r="A239" i="20" s="1"/>
  <c r="A240" i="20" s="1"/>
  <c r="A241" i="20" s="1"/>
  <c r="A247" i="20" s="1"/>
  <c r="A248" i="20" s="1"/>
  <c r="A252" i="20" s="1"/>
  <c r="A253" i="20" s="1"/>
  <c r="A254" i="20" s="1"/>
  <c r="A255" i="20" s="1"/>
  <c r="A256" i="20" s="1"/>
  <c r="A257" i="20" s="1"/>
  <c r="A258" i="20" s="1"/>
  <c r="A262" i="20" s="1"/>
  <c r="A263" i="20" s="1"/>
  <c r="A264" i="20" s="1"/>
  <c r="A265" i="20" s="1"/>
  <c r="A266" i="20" s="1"/>
  <c r="A267" i="20" s="1"/>
  <c r="A268" i="20" s="1"/>
  <c r="A269" i="20" s="1"/>
  <c r="A270" i="20" s="1"/>
  <c r="A276" i="20" s="1"/>
  <c r="A280" i="20" s="1"/>
  <c r="A284" i="20" s="1"/>
  <c r="A290" i="20" s="1"/>
  <c r="A296" i="20" s="1"/>
  <c r="A297" i="20" s="1"/>
  <c r="A301" i="20" s="1"/>
  <c r="O79" i="20"/>
  <c r="K79" i="20"/>
  <c r="O116" i="20"/>
  <c r="K116" i="20"/>
  <c r="M116" i="20"/>
  <c r="O105" i="20"/>
  <c r="M105" i="20"/>
  <c r="K105" i="20"/>
  <c r="O102" i="20"/>
  <c r="M102" i="20"/>
  <c r="K102" i="20"/>
  <c r="O98" i="20"/>
  <c r="K98" i="20"/>
  <c r="M98" i="20"/>
  <c r="O73" i="20"/>
  <c r="K73" i="20"/>
  <c r="O104" i="20"/>
  <c r="K104" i="20"/>
  <c r="M104" i="20"/>
  <c r="O80" i="20"/>
  <c r="K80" i="20"/>
  <c r="O110" i="20"/>
  <c r="K110" i="20"/>
  <c r="M110" i="20"/>
  <c r="M103" i="20"/>
  <c r="K103" i="20"/>
  <c r="O115" i="20"/>
  <c r="K115" i="20"/>
  <c r="M115" i="20"/>
  <c r="O125" i="20"/>
  <c r="K125" i="20"/>
  <c r="O82" i="20"/>
  <c r="K82" i="20"/>
  <c r="M82" i="20"/>
  <c r="K74" i="20"/>
  <c r="M74" i="20"/>
  <c r="K96" i="20"/>
  <c r="M96" i="20"/>
  <c r="O81" i="20"/>
  <c r="M81" i="20"/>
  <c r="K81" i="20"/>
  <c r="O91" i="20"/>
  <c r="K91" i="20"/>
  <c r="M91" i="20"/>
  <c r="M125" i="20"/>
  <c r="K124" i="20"/>
  <c r="M124" i="20"/>
  <c r="H120" i="20"/>
  <c r="H109" i="20"/>
  <c r="O103" i="20"/>
  <c r="H87" i="20"/>
  <c r="F89" i="20"/>
  <c r="H88" i="20"/>
  <c r="K88" i="20" s="1"/>
  <c r="M86" i="20"/>
  <c r="O86" i="20"/>
  <c r="M79" i="20"/>
  <c r="M80" i="20"/>
  <c r="M73" i="20"/>
  <c r="O19" i="20"/>
  <c r="K23" i="20"/>
  <c r="K24" i="20"/>
  <c r="K20" i="20"/>
  <c r="O22" i="20"/>
  <c r="K21" i="20"/>
  <c r="K22" i="20"/>
  <c r="K18" i="20"/>
  <c r="P14" i="20" l="1"/>
  <c r="D9" i="21" s="1"/>
  <c r="O87" i="20"/>
  <c r="K87" i="20"/>
  <c r="O109" i="20"/>
  <c r="K109" i="20"/>
  <c r="M109" i="20"/>
  <c r="K120" i="20"/>
  <c r="O120" i="20"/>
  <c r="M120" i="20"/>
  <c r="M87" i="20"/>
  <c r="H89" i="20"/>
  <c r="H90" i="20"/>
  <c r="M88" i="20"/>
  <c r="O88" i="20"/>
  <c r="H198" i="20"/>
  <c r="H197" i="20"/>
  <c r="M90" i="20" l="1"/>
  <c r="O90" i="20"/>
  <c r="K90" i="20"/>
  <c r="M89" i="20"/>
  <c r="K89" i="20"/>
  <c r="O89" i="20"/>
  <c r="K198" i="20"/>
  <c r="O198" i="20"/>
  <c r="M198" i="20"/>
  <c r="M197" i="20"/>
  <c r="K197" i="20"/>
  <c r="O197" i="20"/>
  <c r="H150" i="20"/>
  <c r="K150" i="20" s="1"/>
  <c r="H268" i="20"/>
  <c r="H248" i="20"/>
  <c r="H262" i="20"/>
  <c r="H247" i="20"/>
  <c r="H160" i="20"/>
  <c r="K160" i="20" s="1"/>
  <c r="H159" i="20"/>
  <c r="K159" i="20" s="1"/>
  <c r="H152" i="20"/>
  <c r="K152" i="20" s="1"/>
  <c r="H151" i="20"/>
  <c r="K151" i="20" s="1"/>
  <c r="H137" i="20"/>
  <c r="K137" i="20" s="1"/>
  <c r="H139" i="20"/>
  <c r="K139" i="20" s="1"/>
  <c r="H138" i="20"/>
  <c r="K138" i="20" s="1"/>
  <c r="H134" i="20"/>
  <c r="K134" i="20" s="1"/>
  <c r="K248" i="20" l="1"/>
  <c r="M248" i="20"/>
  <c r="M159" i="20"/>
  <c r="O159" i="20"/>
  <c r="O137" i="20"/>
  <c r="M137" i="20"/>
  <c r="O160" i="20"/>
  <c r="M160" i="20"/>
  <c r="O248" i="20"/>
  <c r="M139" i="20"/>
  <c r="O139" i="20"/>
  <c r="M134" i="20"/>
  <c r="O134" i="20"/>
  <c r="M151" i="20"/>
  <c r="O151" i="20"/>
  <c r="O247" i="20"/>
  <c r="M247" i="20"/>
  <c r="K247" i="20"/>
  <c r="O150" i="20"/>
  <c r="M150" i="20"/>
  <c r="O138" i="20"/>
  <c r="M138" i="20"/>
  <c r="O152" i="20"/>
  <c r="M152" i="20"/>
  <c r="O262" i="20"/>
  <c r="M262" i="20"/>
  <c r="K262" i="20"/>
  <c r="O268" i="20"/>
  <c r="M268" i="20"/>
  <c r="K268" i="20"/>
  <c r="H147" i="20"/>
  <c r="K147" i="20" s="1"/>
  <c r="H146" i="20"/>
  <c r="K146" i="20" s="1"/>
  <c r="H193" i="20"/>
  <c r="M193" i="20" l="1"/>
  <c r="O193" i="20"/>
  <c r="K193" i="20"/>
  <c r="M147" i="20"/>
  <c r="O147" i="20"/>
  <c r="O146" i="20"/>
  <c r="M146" i="20"/>
  <c r="H231" i="20"/>
  <c r="H145" i="20"/>
  <c r="K145" i="20" s="1"/>
  <c r="H114" i="20"/>
  <c r="H75" i="20"/>
  <c r="M114" i="20" l="1"/>
  <c r="K114" i="20"/>
  <c r="K75" i="20"/>
  <c r="M75" i="20"/>
  <c r="K231" i="20"/>
  <c r="O231" i="20"/>
  <c r="M231" i="20"/>
  <c r="M145" i="20"/>
  <c r="O145" i="20"/>
  <c r="O75" i="20"/>
  <c r="O114" i="20"/>
  <c r="H194" i="20"/>
  <c r="K194" i="20" s="1"/>
  <c r="O194" i="20" l="1"/>
  <c r="M194" i="20"/>
  <c r="H208" i="20"/>
  <c r="K208" i="20" s="1"/>
  <c r="H58" i="20"/>
  <c r="H54" i="20"/>
  <c r="H53" i="20"/>
  <c r="M58" i="20" l="1"/>
  <c r="K58" i="20"/>
  <c r="O74" i="20"/>
  <c r="O53" i="20"/>
  <c r="K53" i="20"/>
  <c r="M208" i="20"/>
  <c r="O208" i="20"/>
  <c r="K54" i="20"/>
  <c r="O54" i="20"/>
  <c r="O58" i="20"/>
  <c r="A12" i="21"/>
  <c r="P26" i="20" l="1"/>
  <c r="D10" i="21" s="1"/>
  <c r="H236" i="20"/>
  <c r="H222" i="20"/>
  <c r="H213" i="20"/>
  <c r="H202" i="20"/>
  <c r="H149" i="20"/>
  <c r="K149" i="20" s="1"/>
  <c r="H148" i="20"/>
  <c r="K148" i="20" s="1"/>
  <c r="H133" i="20"/>
  <c r="K133" i="20" s="1"/>
  <c r="H97" i="20"/>
  <c r="H95" i="20"/>
  <c r="H72" i="20"/>
  <c r="K213" i="20" l="1"/>
  <c r="M213" i="20"/>
  <c r="K95" i="20"/>
  <c r="M95" i="20"/>
  <c r="O202" i="20"/>
  <c r="M202" i="20"/>
  <c r="K202" i="20"/>
  <c r="K97" i="20"/>
  <c r="M97" i="20"/>
  <c r="M72" i="20"/>
  <c r="O72" i="20"/>
  <c r="K72" i="20"/>
  <c r="O97" i="20"/>
  <c r="M222" i="20"/>
  <c r="K222" i="20"/>
  <c r="O222" i="20"/>
  <c r="P216" i="20" s="1"/>
  <c r="O133" i="20"/>
  <c r="M133" i="20"/>
  <c r="O213" i="20"/>
  <c r="O95" i="20"/>
  <c r="O148" i="20"/>
  <c r="M148" i="20"/>
  <c r="O96" i="20"/>
  <c r="M149" i="20"/>
  <c r="O149" i="20"/>
  <c r="M236" i="20"/>
  <c r="O236" i="20"/>
  <c r="K236" i="20"/>
  <c r="P66" i="20" l="1"/>
  <c r="D11" i="21" s="1"/>
  <c r="D12" i="21"/>
  <c r="H12" i="20"/>
  <c r="H11" i="20"/>
  <c r="O12" i="20" l="1"/>
  <c r="O11" i="20"/>
  <c r="A11" i="21" l="1"/>
  <c r="A9" i="21"/>
  <c r="H10" i="20" l="1"/>
  <c r="O10" i="20" s="1"/>
  <c r="P8" i="20" s="1"/>
  <c r="D8" i="21" l="1"/>
  <c r="D14" i="21" s="1"/>
  <c r="O303" i="20"/>
  <c r="A13" i="21"/>
  <c r="D15" i="21" l="1"/>
  <c r="D16" i="21" s="1"/>
  <c r="O304" i="20"/>
  <c r="O305" i="20" l="1"/>
  <c r="P303" i="20" s="1"/>
  <c r="P304" i="20" l="1"/>
  <c r="P305" i="20" s="1"/>
</calcChain>
</file>

<file path=xl/sharedStrings.xml><?xml version="1.0" encoding="utf-8"?>
<sst xmlns="http://schemas.openxmlformats.org/spreadsheetml/2006/main" count="695" uniqueCount="242">
  <si>
    <t>DESCRIPTION</t>
  </si>
  <si>
    <t>UNIT COST</t>
  </si>
  <si>
    <t>SUB TOTAL</t>
  </si>
  <si>
    <t>SR #</t>
  </si>
  <si>
    <t>QTY WITH
WASTAGE</t>
  </si>
  <si>
    <t>UNIT OF
MEASURMENT</t>
  </si>
  <si>
    <t>TOTAL ITEM
COST</t>
  </si>
  <si>
    <t>TOTAL TRADE
COST</t>
  </si>
  <si>
    <t>TOTAL BID</t>
  </si>
  <si>
    <t>OVERHEAD &amp; PROFIT (25%)</t>
  </si>
  <si>
    <t>CSI SECT</t>
  </si>
  <si>
    <t>QTY.</t>
  </si>
  <si>
    <t>WASTAGE</t>
  </si>
  <si>
    <t>DIV. 01</t>
  </si>
  <si>
    <t>GENERAL REQUIREMENTS</t>
  </si>
  <si>
    <t>CSI DIV.</t>
  </si>
  <si>
    <t>TOTAL TRADE COST</t>
  </si>
  <si>
    <t>REMARKS</t>
  </si>
  <si>
    <t>DIV.01</t>
  </si>
  <si>
    <t>GENERAL CONDITIONS</t>
  </si>
  <si>
    <t>SUBTOTAL</t>
  </si>
  <si>
    <t>OVERHEAD &amp; PROFIT - 25%</t>
  </si>
  <si>
    <t>LS</t>
  </si>
  <si>
    <t>SF</t>
  </si>
  <si>
    <t>LF</t>
  </si>
  <si>
    <t>UNIT LABOR COST</t>
  </si>
  <si>
    <t>TOTAL LABOR COST</t>
  </si>
  <si>
    <t>UNIT MATERIAL COST</t>
  </si>
  <si>
    <t>TOTAL MATERIAL COST</t>
  </si>
  <si>
    <t>EA</t>
  </si>
  <si>
    <t>CY</t>
  </si>
  <si>
    <t>EARTHWORKS</t>
  </si>
  <si>
    <t>EXTERIOR IMPROVEMENTS</t>
  </si>
  <si>
    <t>DIV.31</t>
  </si>
  <si>
    <t>DIV.32</t>
  </si>
  <si>
    <t>REFERENCE SHEET</t>
  </si>
  <si>
    <t>DETAIL SHEET</t>
  </si>
  <si>
    <t>Allowances</t>
  </si>
  <si>
    <t>Mobilization</t>
  </si>
  <si>
    <t>LBS</t>
  </si>
  <si>
    <t>DIV. 32</t>
  </si>
  <si>
    <t>CIVIL WORKS</t>
  </si>
  <si>
    <t>LANDSCAPE</t>
  </si>
  <si>
    <t>EROSION CONTROL</t>
  </si>
  <si>
    <t>DIV. 33</t>
  </si>
  <si>
    <t>UTILITIES</t>
  </si>
  <si>
    <t>STORM ITEMS</t>
  </si>
  <si>
    <t>STORM PIPES</t>
  </si>
  <si>
    <t>STORM BENDS</t>
  </si>
  <si>
    <t>STORM MISC. ITEMS</t>
  </si>
  <si>
    <t>DIV. 31</t>
  </si>
  <si>
    <t>EXCAVATION &amp; BACKFILL</t>
  </si>
  <si>
    <t>DIV.33</t>
  </si>
  <si>
    <t>GRADING</t>
  </si>
  <si>
    <t>CONCRETE CURBS</t>
  </si>
  <si>
    <t xml:space="preserve">Fill </t>
  </si>
  <si>
    <t>C-1</t>
  </si>
  <si>
    <t>C-2</t>
  </si>
  <si>
    <t>C-3</t>
  </si>
  <si>
    <t>L-1</t>
  </si>
  <si>
    <t>A-1.0</t>
  </si>
  <si>
    <t>TREES</t>
  </si>
  <si>
    <t>PERMITS &amp; SITE SUPERVISION FEE</t>
  </si>
  <si>
    <t>DIV. 02</t>
  </si>
  <si>
    <t>DEMOLITION / EXISTING CONDITIONS</t>
  </si>
  <si>
    <t>SITE DEMOLITION</t>
  </si>
  <si>
    <t>Remove Existing Asphalt Pavement</t>
  </si>
  <si>
    <t>1-1/2" Mill &amp; Overlay Existing Asphalt Pavement</t>
  </si>
  <si>
    <t>Remove Existing Striping</t>
  </si>
  <si>
    <t>Saw Cut Existing Asphalt Pavement (Saw Cut To Provide Smooth Edge)</t>
  </si>
  <si>
    <t>Remove Existing 18" Dia RCP Drain Pipe</t>
  </si>
  <si>
    <t>Remove Existing Wooden Poles</t>
  </si>
  <si>
    <t>HEAVY DUTY ASPHALT PAVEMENT</t>
  </si>
  <si>
    <t>1-1/2" Thick Asphaltic Concrete Wearing Coarse</t>
  </si>
  <si>
    <t>3-1/2" Thick Asphaltic Concrete Binder Coarse</t>
  </si>
  <si>
    <t>6" Thick Graded Aggregate Base Coarse</t>
  </si>
  <si>
    <t>12" Thick Density Approved Subgrade Or Imported Fill</t>
  </si>
  <si>
    <t>C-9</t>
  </si>
  <si>
    <t>LIGHT DUTY ASPHALT PAVEMENT</t>
  </si>
  <si>
    <t>2" Thick Asphaltic Concrete Binder Coarse</t>
  </si>
  <si>
    <t>ALDOT ASPHALT DRIVEWAY</t>
  </si>
  <si>
    <t>1/2" Thick Superpave Bituminous Concrete Wearing Coarse</t>
  </si>
  <si>
    <t>1" Thick Superpave Bituminous Concrete Upper Binder Layer</t>
  </si>
  <si>
    <t>1" Thick Superpave Bituminous Concrete Lower Binder Layer</t>
  </si>
  <si>
    <t>1" Thick Superpave Bituminous Concrete Last Lower Binder Layer</t>
  </si>
  <si>
    <t>6" Thick Plant Mix Bituminous Base - Mix-1</t>
  </si>
  <si>
    <t>HEAVY DUTY CONCRETE PAVEMENT</t>
  </si>
  <si>
    <t>6" Reinforced Portland Cement Concrete Pavement</t>
  </si>
  <si>
    <t>4" Graded Aggregate Base Coarse</t>
  </si>
  <si>
    <t>12" Density Approved Subgrade Or Imported Fill</t>
  </si>
  <si>
    <t>5" Reinforced Portland Cement Concrete Pavement</t>
  </si>
  <si>
    <t>STANDARD / LIGHT DUTY CONCRETE PAVEMENT</t>
  </si>
  <si>
    <t>6"X6"XW1.4 Welded Wire Fabric Mesh</t>
  </si>
  <si>
    <t>1/2" Expansion Joint (Grey Flexible Self Leveling Joint Filler "DOW 890SL, CRAFCO Roadsaver Silicon Or Approved) @ 40' O.C.</t>
  </si>
  <si>
    <t>24" Concrete Curbs &amp; Gutter</t>
  </si>
  <si>
    <t>6" Concrete Curbs</t>
  </si>
  <si>
    <t>1/2" Pre Molded Expansion Joint Along The Curb</t>
  </si>
  <si>
    <t>CONCRETE FLUME</t>
  </si>
  <si>
    <t>4" Thick Concrete Flume</t>
  </si>
  <si>
    <t>MILL &amp; WEARING</t>
  </si>
  <si>
    <t>1-1/2" Mill &amp; Wearing Surface Overlay</t>
  </si>
  <si>
    <t>WHEEL STOPPER</t>
  </si>
  <si>
    <t>2#3 Bars Along The Length</t>
  </si>
  <si>
    <t>6' Long Pre Cast Wheel Stopper</t>
  </si>
  <si>
    <t>FENCING &amp; GATES</t>
  </si>
  <si>
    <t>16' High Chain Link Fence</t>
  </si>
  <si>
    <t>8' High Chain Link Fence</t>
  </si>
  <si>
    <t>20' Long Automatic Rolling Cantilevered Gate w/ Feedback Loop</t>
  </si>
  <si>
    <t>20' Long Manual Rolling Cantilevered Gate</t>
  </si>
  <si>
    <t>(6'X8') Chain Link Fence Gate</t>
  </si>
  <si>
    <t>PARKING STRIPES</t>
  </si>
  <si>
    <t>12" Wide Painted White Parking Stripes</t>
  </si>
  <si>
    <t>4" Painted Yellow Stripes</t>
  </si>
  <si>
    <t>4" Painted White Parking Stripes</t>
  </si>
  <si>
    <t>4" Wide Painted White &amp; Blue Parking Stripes</t>
  </si>
  <si>
    <t xml:space="preserve">4" Wide Painted Blue Parking Stripes </t>
  </si>
  <si>
    <t>5" Solid Yellow Thermoplastic Striping</t>
  </si>
  <si>
    <t>5" Solid White Thermoplastic Striping</t>
  </si>
  <si>
    <t>5" Dotted White Thermoplastic Striping</t>
  </si>
  <si>
    <t>24" White Thermoplastic Stop Bar</t>
  </si>
  <si>
    <t>PARKING SIGNAGE</t>
  </si>
  <si>
    <t>Handicap Sign (McCue Bumper Sign) , Size: (2'-10"X1'-6")</t>
  </si>
  <si>
    <t>Veteran Parking Sign (McCue Bumper Sign) , Size: (2'-10"X1'-6")</t>
  </si>
  <si>
    <t>Online Customer Parking Sign (McCue Bumper Sign) , Size: (2'-11"X1'-6")</t>
  </si>
  <si>
    <t>R1-1 Stop Sign , Size: (36"X36")</t>
  </si>
  <si>
    <t>White " ONLY " Thermoplastic Traffic Legends</t>
  </si>
  <si>
    <t>Thermoplastic Traffic Arrow Legends</t>
  </si>
  <si>
    <t>Pylon Sign</t>
  </si>
  <si>
    <t>TRAFFIC CONTROL SIGNAGE</t>
  </si>
  <si>
    <t>W20-5 (24"x24") "RIGHT LANE CLOSED 1500 FT" Signage</t>
  </si>
  <si>
    <t>W20-5 (24"x24") "RIGHT LANE CLOSED 1000 FT" Signage</t>
  </si>
  <si>
    <t>W4-2 (24"x24") Lane Turn Signage</t>
  </si>
  <si>
    <t>W20-5 (24"x24") " LEFT LANE CLOSED 1500 FT" Signage</t>
  </si>
  <si>
    <t>W20-5 (24"x24") "LEFT LANE CLOSED 1000 FT" Signage</t>
  </si>
  <si>
    <r>
      <t xml:space="preserve">1/8" Thick Wall Extruded Aluminum Post </t>
    </r>
    <r>
      <rPr>
        <b/>
        <sz val="11"/>
        <rFont val="Calibri"/>
        <family val="2"/>
        <scheme val="minor"/>
      </rPr>
      <t>- 9' High (2' Embedded)</t>
    </r>
  </si>
  <si>
    <r>
      <t xml:space="preserve">Install MCCUE BS-VS Bumper Sign </t>
    </r>
    <r>
      <rPr>
        <b/>
        <sz val="11"/>
        <rFont val="Calibri"/>
        <family val="2"/>
        <scheme val="minor"/>
      </rPr>
      <t>- 4' High</t>
    </r>
  </si>
  <si>
    <t>SIGN POST FOOTING</t>
  </si>
  <si>
    <r>
      <t xml:space="preserve">8" Dia Circular Footing </t>
    </r>
    <r>
      <rPr>
        <b/>
        <sz val="11"/>
        <rFont val="Calibri"/>
        <family val="2"/>
        <scheme val="minor"/>
      </rPr>
      <t>- 2'-6" High</t>
    </r>
  </si>
  <si>
    <t>STEEL BOLLARDS</t>
  </si>
  <si>
    <t>BOLLARD FOOTING</t>
  </si>
  <si>
    <t>4" Dia Sch 40 Concrete Filled Pipe Bollard</t>
  </si>
  <si>
    <r>
      <t xml:space="preserve">16" Dia Concrete Footing  </t>
    </r>
    <r>
      <rPr>
        <b/>
        <sz val="11"/>
        <rFont val="Calibri"/>
        <family val="2"/>
        <scheme val="minor"/>
      </rPr>
      <t>-4' High</t>
    </r>
  </si>
  <si>
    <t>Painted Handicap Symbol</t>
  </si>
  <si>
    <t>MISC. ITEMS</t>
  </si>
  <si>
    <t>Pre-Fabricated Steel Dock/ Ramp</t>
  </si>
  <si>
    <t>Trash Dumpster , Size: (4'-6"X5'-6")</t>
  </si>
  <si>
    <t>C-7</t>
  </si>
  <si>
    <t>Common Name: Sweetbay Magnolia , Size: 30 Gallon , Height: 10'-12'</t>
  </si>
  <si>
    <t>Common Name: Willow Oak , Size: 2" Cal , Height: 8'-10'</t>
  </si>
  <si>
    <t>LP-200</t>
  </si>
  <si>
    <t>C-13</t>
  </si>
  <si>
    <t>C-15</t>
  </si>
  <si>
    <t>Construction Exit Pad - 12" Thick Stone Aggregate</t>
  </si>
  <si>
    <t>Storm Water Basin</t>
  </si>
  <si>
    <t>Concrete Washout Area</t>
  </si>
  <si>
    <t>Debris Containment</t>
  </si>
  <si>
    <t>Class II Rip Rap w/ Fabric</t>
  </si>
  <si>
    <t>Concrete Washout Plywood Signage , Size: (4'X2')</t>
  </si>
  <si>
    <r>
      <t>(3-1/2"x3-1/2") Wooden Sign Post</t>
    </r>
    <r>
      <rPr>
        <b/>
        <sz val="11"/>
        <rFont val="Calibri"/>
        <family val="2"/>
        <scheme val="minor"/>
      </rPr>
      <t xml:space="preserve"> - 8' High</t>
    </r>
  </si>
  <si>
    <t>C-14</t>
  </si>
  <si>
    <t>Silt Fence - Type A ( Sediment Barrier)</t>
  </si>
  <si>
    <t>Wattle</t>
  </si>
  <si>
    <t>Inlet protection</t>
  </si>
  <si>
    <t>Outlet Protection</t>
  </si>
  <si>
    <t>C-4</t>
  </si>
  <si>
    <t>C-10</t>
  </si>
  <si>
    <t>15" Dia HDPE Drain Pipe</t>
  </si>
  <si>
    <t>18" Dia HDPE Drain Pipe</t>
  </si>
  <si>
    <t>12" Dia HDPE Drain Pipe</t>
  </si>
  <si>
    <t>24" Dia RCP Drain Pipe</t>
  </si>
  <si>
    <t>(12"X12") 45 Deg Wye</t>
  </si>
  <si>
    <t>(12"X6") 45 Deg Wye</t>
  </si>
  <si>
    <t>SI-1 Curb Inlet w/ Type C Grate , Manufacturer: R-3067 Neenah , Size: (3'X3')</t>
  </si>
  <si>
    <t>SI-2 Curb Inlet w/ Type C Grate, Manufacturer: R-3067 Neenah , Size: (3'X3')</t>
  </si>
  <si>
    <t>SI-3 Curb Inlet w/ Type C Grate , Manufacturer: R-3067 Neenah , Size: (3'X3')</t>
  </si>
  <si>
    <t>SI-4 Curb Inlet w/ Type C Grate , Manufacturer: R-3067 Neenah , Size: (3'X3')</t>
  </si>
  <si>
    <t>12" Clean Out</t>
  </si>
  <si>
    <t>Connect 6" PVC Drain Pipe To 12" HDPE Drain Pipe</t>
  </si>
  <si>
    <t>1" Dia PVC Pipe - For Temporary Stormwater Drainage During Construction</t>
  </si>
  <si>
    <t>WATER PIPES</t>
  </si>
  <si>
    <t>6" Dia C900 Fire Lane</t>
  </si>
  <si>
    <t>2" Dia PVC Water Pipe</t>
  </si>
  <si>
    <t>WATER PIPE BENDS</t>
  </si>
  <si>
    <t>C-11</t>
  </si>
  <si>
    <t>(6"X6") Double Strap Stainless Saddle</t>
  </si>
  <si>
    <t>6" C900 Pipe Valve</t>
  </si>
  <si>
    <t>6" C900 Post Indicator Valve</t>
  </si>
  <si>
    <t>6" C900 45 Deg Bend</t>
  </si>
  <si>
    <t>6" C900 22.5 Deg Bend</t>
  </si>
  <si>
    <t>6" C900 90 Deg Bend</t>
  </si>
  <si>
    <t>6" Back Flow Preventer Device &amp; Siamese Connection</t>
  </si>
  <si>
    <t>6" C900 Double Check Valve</t>
  </si>
  <si>
    <t>2" PVC 45 Deg Bend</t>
  </si>
  <si>
    <t>2" PVC 22.5 Deg Bend</t>
  </si>
  <si>
    <t>2" PVC 90 Deg Bend</t>
  </si>
  <si>
    <t>2" PVC Tee Bend</t>
  </si>
  <si>
    <t>2" Domestic Water Meter</t>
  </si>
  <si>
    <t>2" Irrigation Meter</t>
  </si>
  <si>
    <t>2" PVC Double Check Valve</t>
  </si>
  <si>
    <t>SANITARY PIPES</t>
  </si>
  <si>
    <t>6" Dia SDR 26 PVC Sanitary Sewer Pipe</t>
  </si>
  <si>
    <t>(8"X6") Saddle Wye</t>
  </si>
  <si>
    <t>Two - Way Traffic Rated Cleanout</t>
  </si>
  <si>
    <t>PIPE BENDS</t>
  </si>
  <si>
    <t>GAS PIPES</t>
  </si>
  <si>
    <t>ELECTRICAL LINES</t>
  </si>
  <si>
    <r>
      <t>Overhead Electric Service Conduits</t>
    </r>
    <r>
      <rPr>
        <sz val="11"/>
        <color rgb="FFFF0000"/>
        <rFont val="Calibri"/>
        <family val="2"/>
        <scheme val="minor"/>
      </rPr>
      <t xml:space="preserve"> - By Others</t>
    </r>
  </si>
  <si>
    <r>
      <t>Underground Electric Service Conduits</t>
    </r>
    <r>
      <rPr>
        <sz val="11"/>
        <color rgb="FFFF0000"/>
        <rFont val="Calibri"/>
        <family val="2"/>
        <scheme val="minor"/>
      </rPr>
      <t xml:space="preserve"> - By Others</t>
    </r>
  </si>
  <si>
    <r>
      <t>Proposed Power Pole w/ Pole Mounted Transformer</t>
    </r>
    <r>
      <rPr>
        <sz val="11"/>
        <color rgb="FFFF0000"/>
        <rFont val="Calibri"/>
        <family val="2"/>
        <scheme val="minor"/>
      </rPr>
      <t xml:space="preserve"> - By Others</t>
    </r>
  </si>
  <si>
    <t>WATER ITEMS</t>
  </si>
  <si>
    <t>SANITARY ITEMS</t>
  </si>
  <si>
    <t>ELECTRICAL ITEMS</t>
  </si>
  <si>
    <t>GAS ITEMS</t>
  </si>
  <si>
    <t>Cut</t>
  </si>
  <si>
    <t>CLEARING &amp; GRUBBING</t>
  </si>
  <si>
    <t>Land Clearing &amp; Grubbing</t>
  </si>
  <si>
    <t>8" Thick Top Soil (New)</t>
  </si>
  <si>
    <t>Imported Soil</t>
  </si>
  <si>
    <t>SOIL IMPORTED</t>
  </si>
  <si>
    <t xml:space="preserve">Hydroseed </t>
  </si>
  <si>
    <t xml:space="preserve">Bahia grass </t>
  </si>
  <si>
    <r>
      <t>Fire Hydrant Assembly</t>
    </r>
    <r>
      <rPr>
        <b/>
        <sz val="11"/>
        <rFont val="Calibri"/>
        <family val="2"/>
        <scheme val="minor"/>
      </rPr>
      <t xml:space="preserve"> , Manufacturer: Mueller Centurion , Model: A-423</t>
    </r>
  </si>
  <si>
    <r>
      <t xml:space="preserve">Gas Service Line </t>
    </r>
    <r>
      <rPr>
        <sz val="11"/>
        <color rgb="FFFF0000"/>
        <rFont val="Calibri"/>
        <family val="2"/>
        <scheme val="minor"/>
      </rPr>
      <t>- By others (For Schematic Purposes)</t>
    </r>
  </si>
  <si>
    <t>Remove Existing Traffic Control Legend " Only" Text</t>
  </si>
  <si>
    <t>Remove (8" Thick) Vegetation Top Soil</t>
  </si>
  <si>
    <t>C-4 , C9</t>
  </si>
  <si>
    <t>Excavation</t>
  </si>
  <si>
    <t>4" Backfill (Class I Gravel Fill) - Haunch &amp; Bedding</t>
  </si>
  <si>
    <t>24" Backfill (Class I Gravel Fill) - Initial Fill</t>
  </si>
  <si>
    <t>6" Backfill (Native Fill)  - Final Fill</t>
  </si>
  <si>
    <t>C-3 , C9</t>
  </si>
  <si>
    <t>12" Backfill (Class I Gravel Fill) - Initial Fill</t>
  </si>
  <si>
    <t>SEWER PIPES</t>
  </si>
  <si>
    <r>
      <t xml:space="preserve">Proposed Location Propane Dispensing Pumping Station . Size: (4'X18')
</t>
    </r>
    <r>
      <rPr>
        <sz val="11"/>
        <color rgb="FFFF0000"/>
        <rFont val="Calibri"/>
        <family val="2"/>
        <scheme val="minor"/>
      </rPr>
      <t>Note: No Details Found</t>
    </r>
  </si>
  <si>
    <t>AS-1.1</t>
  </si>
  <si>
    <r>
      <t xml:space="preserve">(8'X12'X8') Metal Canopy w/ Structure , </t>
    </r>
    <r>
      <rPr>
        <b/>
        <sz val="11"/>
        <rFont val="Calibri"/>
        <family val="2"/>
        <scheme val="minor"/>
      </rPr>
      <t>(Structure To Have Side Panels ,R - Panel Roof Color To Match Versatube "Stone" , Based On (29'X13') Concrete Pad)</t>
    </r>
  </si>
  <si>
    <t>9 GA. Black Vinyl Coated (2" Mesh) Chain Link Fabric - At 16' High Chain Link Fence</t>
  </si>
  <si>
    <t>9 GA. Black Vinyl Coated (2" Mesh) Chain Link Fabric - At 8' High Chain Link Fence</t>
  </si>
  <si>
    <t>Project Name:</t>
  </si>
  <si>
    <t>www.biddingpartners.com</t>
  </si>
  <si>
    <t>Address:</t>
  </si>
  <si>
    <t>+1 (347) 994-0941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</si>
</sst>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"/>
    <numFmt numFmtId="165" formatCode="_(&quot;$&quot;* #,##0_);_(&quot;$&quot;* \(#,##0\);_(&quot;$&quot;* &quot;-&quot;??_);_(@_)"/>
    <numFmt numFmtId="166" formatCode="_(&quot;$&quot;* #,##0.0_);_(&quot;$&quot;* \(#,##0.0\);_(&quot;$&quot;* &quot;-&quot;??_);_(@_)"/>
    <numFmt numFmtId="167" formatCode="\+\1\ \(00\)\ 000\-0000"/>
    <numFmt numFmtId="168" formatCode="_(* #,##0.0_);_(* \(#,##0.0\);_(* &quot;-&quot;_);_(@_)"/>
  </numFmts>
  <fonts count="46" x14ac:knownFonts="1">
    <font>
      <sz val="12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theme="0" tint="-0.34998626667073579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2"/>
      <name val="Arial"/>
      <family val="2"/>
    </font>
    <font>
      <b/>
      <sz val="14"/>
      <color theme="1"/>
      <name val="Calibri"/>
      <family val="2"/>
      <scheme val="minor"/>
    </font>
    <font>
      <sz val="8"/>
      <name val="Arial"/>
      <family val="2"/>
    </font>
    <font>
      <b/>
      <sz val="11"/>
      <color rgb="FFFF0000"/>
      <name val="Arial"/>
      <family val="2"/>
    </font>
    <font>
      <b/>
      <sz val="11"/>
      <color rgb="FF002060"/>
      <name val="Calibri"/>
      <family val="2"/>
      <scheme val="minor"/>
    </font>
    <font>
      <u/>
      <sz val="12"/>
      <color theme="10"/>
      <name val="Arial"/>
      <family val="2"/>
    </font>
    <font>
      <b/>
      <u/>
      <sz val="16"/>
      <color theme="1"/>
      <name val="Arial"/>
      <family val="2"/>
    </font>
    <font>
      <b/>
      <sz val="16"/>
      <name val="Arial"/>
      <family val="2"/>
    </font>
    <font>
      <b/>
      <sz val="9"/>
      <color theme="0"/>
      <name val="Verdana"/>
      <family val="2"/>
    </font>
    <font>
      <sz val="11"/>
      <color rgb="FFFF0000"/>
      <name val="Calibri"/>
      <family val="2"/>
      <scheme val="minor"/>
    </font>
    <font>
      <sz val="16"/>
      <color theme="5" tint="-0.249977111117893"/>
      <name val="Calibri"/>
      <family val="2"/>
      <scheme val="minor"/>
    </font>
    <font>
      <b/>
      <u/>
      <sz val="16"/>
      <color rgb="FFF5B31F"/>
      <name val="Arial"/>
      <family val="2"/>
    </font>
    <font>
      <sz val="14"/>
      <color rgb="FF92D050"/>
      <name val="Calibri"/>
      <family val="2"/>
      <scheme val="minor"/>
    </font>
    <font>
      <b/>
      <sz val="16"/>
      <color rgb="FFF5B31F"/>
      <name val="Arial"/>
      <family val="2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theme="1"/>
      </top>
      <bottom style="medium">
        <color theme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theme="1"/>
      </top>
      <bottom style="medium">
        <color theme="1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02">
    <xf numFmtId="0" fontId="0" fillId="0" borderId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1" fillId="20" borderId="1" applyNumberFormat="0" applyAlignment="0" applyProtection="0"/>
    <xf numFmtId="0" fontId="11" fillId="20" borderId="1" applyNumberFormat="0" applyAlignment="0" applyProtection="0"/>
    <xf numFmtId="0" fontId="12" fillId="21" borderId="2" applyNumberFormat="0" applyAlignment="0" applyProtection="0"/>
    <xf numFmtId="0" fontId="12" fillId="21" borderId="2" applyNumberFormat="0" applyAlignment="0" applyProtection="0"/>
    <xf numFmtId="43" fontId="25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5" fillId="0" borderId="3" applyNumberFormat="0" applyFill="0" applyAlignment="0" applyProtection="0"/>
    <xf numFmtId="0" fontId="15" fillId="0" borderId="3" applyNumberFormat="0" applyFill="0" applyAlignment="0" applyProtection="0"/>
    <xf numFmtId="0" fontId="16" fillId="0" borderId="4" applyNumberFormat="0" applyFill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7" fillId="0" borderId="5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7" borderId="1" applyNumberFormat="0" applyAlignment="0" applyProtection="0"/>
    <xf numFmtId="0" fontId="18" fillId="7" borderId="1" applyNumberFormat="0" applyAlignment="0" applyProtection="0"/>
    <xf numFmtId="0" fontId="19" fillId="0" borderId="6" applyNumberFormat="0" applyFill="0" applyAlignment="0" applyProtection="0"/>
    <xf numFmtId="0" fontId="19" fillId="0" borderId="6" applyNumberFormat="0" applyFill="0" applyAlignment="0" applyProtection="0"/>
    <xf numFmtId="0" fontId="20" fillId="22" borderId="0" applyNumberFormat="0" applyBorder="0" applyAlignment="0" applyProtection="0"/>
    <xf numFmtId="0" fontId="20" fillId="22" borderId="0" applyNumberFormat="0" applyBorder="0" applyAlignment="0" applyProtection="0"/>
    <xf numFmtId="0" fontId="6" fillId="0" borderId="0"/>
    <xf numFmtId="0" fontId="25" fillId="0" borderId="0"/>
    <xf numFmtId="0" fontId="7" fillId="0" borderId="0"/>
    <xf numFmtId="0" fontId="26" fillId="0" borderId="0"/>
    <xf numFmtId="0" fontId="7" fillId="23" borderId="7" applyNumberFormat="0" applyFont="0" applyAlignment="0" applyProtection="0"/>
    <xf numFmtId="0" fontId="7" fillId="23" borderId="7" applyNumberFormat="0" applyFont="0" applyAlignment="0" applyProtection="0"/>
    <xf numFmtId="0" fontId="21" fillId="20" borderId="8" applyNumberFormat="0" applyAlignment="0" applyProtection="0"/>
    <xf numFmtId="0" fontId="21" fillId="20" borderId="8" applyNumberFormat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9" applyNumberFormat="0" applyFill="0" applyAlignment="0" applyProtection="0"/>
    <xf numFmtId="0" fontId="23" fillId="0" borderId="9" applyNumberFormat="0" applyFill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5" fillId="0" borderId="0"/>
    <xf numFmtId="0" fontId="7" fillId="0" borderId="0"/>
    <xf numFmtId="43" fontId="7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44" fontId="32" fillId="0" borderId="0" applyFont="0" applyFill="0" applyBorder="0" applyAlignment="0" applyProtection="0"/>
    <xf numFmtId="0" fontId="3" fillId="0" borderId="0"/>
    <xf numFmtId="0" fontId="3" fillId="0" borderId="0"/>
    <xf numFmtId="0" fontId="2" fillId="0" borderId="0"/>
    <xf numFmtId="0" fontId="1" fillId="0" borderId="0"/>
    <xf numFmtId="0" fontId="1" fillId="0" borderId="0"/>
    <xf numFmtId="0" fontId="6" fillId="0" borderId="0"/>
    <xf numFmtId="0" fontId="37" fillId="0" borderId="0" applyNumberFormat="0" applyFill="0" applyBorder="0" applyAlignment="0" applyProtection="0"/>
  </cellStyleXfs>
  <cellXfs count="117">
    <xf numFmtId="0" fontId="0" fillId="0" borderId="0" xfId="0"/>
    <xf numFmtId="9" fontId="31" fillId="0" borderId="0" xfId="0" applyNumberFormat="1" applyFont="1" applyAlignment="1">
      <alignment vertical="center"/>
    </xf>
    <xf numFmtId="1" fontId="31" fillId="0" borderId="0" xfId="0" applyNumberFormat="1" applyFont="1" applyAlignment="1">
      <alignment vertical="center"/>
    </xf>
    <xf numFmtId="166" fontId="31" fillId="0" borderId="0" xfId="0" applyNumberFormat="1" applyFont="1" applyAlignment="1">
      <alignment vertical="center"/>
    </xf>
    <xf numFmtId="165" fontId="31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41" fontId="31" fillId="0" borderId="0" xfId="0" applyNumberFormat="1" applyFont="1" applyAlignment="1">
      <alignment horizontal="right" vertical="center"/>
    </xf>
    <xf numFmtId="0" fontId="30" fillId="0" borderId="0" xfId="0" applyFont="1" applyAlignment="1">
      <alignment vertical="center"/>
    </xf>
    <xf numFmtId="0" fontId="31" fillId="0" borderId="0" xfId="0" applyFont="1" applyAlignment="1">
      <alignment vertical="center"/>
    </xf>
    <xf numFmtId="0" fontId="31" fillId="0" borderId="14" xfId="0" applyFont="1" applyBorder="1" applyAlignment="1">
      <alignment vertical="center"/>
    </xf>
    <xf numFmtId="0" fontId="27" fillId="0" borderId="10" xfId="0" applyFont="1" applyBorder="1" applyAlignment="1">
      <alignment vertical="center"/>
    </xf>
    <xf numFmtId="164" fontId="27" fillId="0" borderId="10" xfId="0" applyNumberFormat="1" applyFont="1" applyBorder="1" applyAlignment="1">
      <alignment horizontal="center" vertical="center"/>
    </xf>
    <xf numFmtId="42" fontId="28" fillId="0" borderId="10" xfId="0" applyNumberFormat="1" applyFont="1" applyBorder="1" applyAlignment="1">
      <alignment vertical="center"/>
    </xf>
    <xf numFmtId="42" fontId="28" fillId="0" borderId="15" xfId="0" applyNumberFormat="1" applyFont="1" applyBorder="1" applyAlignment="1">
      <alignment vertical="center"/>
    </xf>
    <xf numFmtId="9" fontId="28" fillId="0" borderId="10" xfId="0" applyNumberFormat="1" applyFont="1" applyBorder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0" fillId="0" borderId="16" xfId="0" applyBorder="1" applyAlignment="1">
      <alignment vertical="center"/>
    </xf>
    <xf numFmtId="0" fontId="31" fillId="0" borderId="16" xfId="0" applyFont="1" applyBorder="1" applyAlignment="1">
      <alignment horizontal="center" vertical="center"/>
    </xf>
    <xf numFmtId="0" fontId="31" fillId="0" borderId="1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" fontId="31" fillId="0" borderId="16" xfId="0" applyNumberFormat="1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8" fillId="0" borderId="0" xfId="0" applyFont="1" applyAlignment="1">
      <alignment vertical="center"/>
    </xf>
    <xf numFmtId="0" fontId="31" fillId="0" borderId="17" xfId="0" applyFont="1" applyBorder="1" applyAlignment="1">
      <alignment vertical="center"/>
    </xf>
    <xf numFmtId="0" fontId="30" fillId="0" borderId="0" xfId="0" applyFont="1" applyAlignment="1">
      <alignment horizontal="center" vertical="center"/>
    </xf>
    <xf numFmtId="44" fontId="31" fillId="0" borderId="0" xfId="94" applyFont="1" applyBorder="1" applyAlignment="1">
      <alignment vertical="center" wrapText="1"/>
    </xf>
    <xf numFmtId="0" fontId="31" fillId="0" borderId="17" xfId="0" applyFont="1" applyBorder="1" applyAlignment="1">
      <alignment horizontal="center" vertical="center"/>
    </xf>
    <xf numFmtId="44" fontId="31" fillId="0" borderId="0" xfId="94" applyFont="1" applyBorder="1" applyAlignment="1">
      <alignment vertical="center"/>
    </xf>
    <xf numFmtId="0" fontId="30" fillId="0" borderId="18" xfId="0" applyFont="1" applyBorder="1" applyAlignment="1">
      <alignment vertical="center"/>
    </xf>
    <xf numFmtId="44" fontId="30" fillId="0" borderId="18" xfId="94" applyFont="1" applyBorder="1" applyAlignment="1">
      <alignment vertical="center"/>
    </xf>
    <xf numFmtId="0" fontId="31" fillId="0" borderId="0" xfId="0" applyFont="1" applyAlignment="1">
      <alignment vertical="center" wrapText="1"/>
    </xf>
    <xf numFmtId="0" fontId="7" fillId="25" borderId="0" xfId="0" applyFont="1" applyFill="1" applyAlignment="1">
      <alignment vertical="center"/>
    </xf>
    <xf numFmtId="1" fontId="31" fillId="0" borderId="14" xfId="0" applyNumberFormat="1" applyFont="1" applyBorder="1" applyAlignment="1">
      <alignment horizontal="center" vertical="center"/>
    </xf>
    <xf numFmtId="0" fontId="31" fillId="0" borderId="19" xfId="0" applyFont="1" applyBorder="1" applyAlignment="1">
      <alignment horizontal="center" vertical="center"/>
    </xf>
    <xf numFmtId="0" fontId="31" fillId="0" borderId="14" xfId="0" applyFont="1" applyBorder="1" applyAlignment="1">
      <alignment horizontal="center" vertical="center"/>
    </xf>
    <xf numFmtId="0" fontId="28" fillId="0" borderId="12" xfId="0" applyFont="1" applyBorder="1" applyAlignment="1">
      <alignment vertical="center"/>
    </xf>
    <xf numFmtId="0" fontId="28" fillId="0" borderId="10" xfId="0" applyFont="1" applyBorder="1" applyAlignment="1">
      <alignment vertical="center"/>
    </xf>
    <xf numFmtId="44" fontId="31" fillId="0" borderId="0" xfId="0" applyNumberFormat="1" applyFont="1" applyAlignment="1">
      <alignment horizontal="center" vertical="center"/>
    </xf>
    <xf numFmtId="0" fontId="30" fillId="0" borderId="0" xfId="0" applyFont="1" applyAlignment="1">
      <alignment vertical="center" wrapText="1"/>
    </xf>
    <xf numFmtId="0" fontId="31" fillId="0" borderId="14" xfId="0" applyFont="1" applyBorder="1"/>
    <xf numFmtId="0" fontId="28" fillId="26" borderId="0" xfId="0" applyFont="1" applyFill="1" applyAlignment="1">
      <alignment horizontal="center" vertical="center"/>
    </xf>
    <xf numFmtId="0" fontId="28" fillId="26" borderId="0" xfId="0" applyFont="1" applyFill="1" applyAlignment="1">
      <alignment vertical="center" wrapText="1"/>
    </xf>
    <xf numFmtId="0" fontId="31" fillId="0" borderId="19" xfId="0" applyFont="1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4" xfId="0" applyBorder="1" applyAlignment="1">
      <alignment vertical="center"/>
    </xf>
    <xf numFmtId="0" fontId="31" fillId="0" borderId="0" xfId="0" applyFont="1" applyAlignment="1">
      <alignment horizontal="justify" vertical="center" wrapText="1"/>
    </xf>
    <xf numFmtId="0" fontId="31" fillId="24" borderId="0" xfId="0" applyFont="1" applyFill="1" applyAlignment="1">
      <alignment vertical="center"/>
    </xf>
    <xf numFmtId="0" fontId="28" fillId="24" borderId="0" xfId="0" applyFont="1" applyFill="1" applyAlignment="1">
      <alignment horizontal="justify" vertical="center" wrapText="1"/>
    </xf>
    <xf numFmtId="41" fontId="0" fillId="0" borderId="0" xfId="0" applyNumberFormat="1" applyAlignment="1">
      <alignment vertical="center"/>
    </xf>
    <xf numFmtId="41" fontId="31" fillId="0" borderId="0" xfId="0" applyNumberFormat="1" applyFont="1" applyAlignment="1">
      <alignment vertical="center"/>
    </xf>
    <xf numFmtId="41" fontId="27" fillId="0" borderId="10" xfId="0" applyNumberFormat="1" applyFont="1" applyBorder="1" applyAlignment="1">
      <alignment horizontal="center" vertical="center"/>
    </xf>
    <xf numFmtId="0" fontId="28" fillId="27" borderId="0" xfId="0" applyFont="1" applyFill="1" applyAlignment="1">
      <alignment horizontal="center" vertical="center"/>
    </xf>
    <xf numFmtId="0" fontId="28" fillId="27" borderId="0" xfId="0" applyFont="1" applyFill="1" applyAlignment="1">
      <alignment vertical="center" wrapText="1"/>
    </xf>
    <xf numFmtId="0" fontId="27" fillId="0" borderId="0" xfId="0" applyFont="1" applyAlignment="1">
      <alignment vertical="center"/>
    </xf>
    <xf numFmtId="2" fontId="40" fillId="28" borderId="20" xfId="91" applyNumberFormat="1" applyFont="1" applyFill="1" applyBorder="1" applyAlignment="1">
      <alignment horizontal="center" vertical="center"/>
    </xf>
    <xf numFmtId="2" fontId="40" fillId="28" borderId="20" xfId="91" applyNumberFormat="1" applyFont="1" applyFill="1" applyBorder="1" applyAlignment="1">
      <alignment horizontal="center" vertical="center" wrapText="1"/>
    </xf>
    <xf numFmtId="0" fontId="30" fillId="29" borderId="13" xfId="0" applyFont="1" applyFill="1" applyBorder="1" applyAlignment="1">
      <alignment horizontal="center" vertical="center"/>
    </xf>
    <xf numFmtId="0" fontId="28" fillId="29" borderId="11" xfId="0" applyFont="1" applyFill="1" applyBorder="1" applyAlignment="1">
      <alignment horizontal="center" vertical="center"/>
    </xf>
    <xf numFmtId="0" fontId="28" fillId="29" borderId="11" xfId="0" applyFont="1" applyFill="1" applyBorder="1" applyAlignment="1">
      <alignment vertical="center"/>
    </xf>
    <xf numFmtId="41" fontId="31" fillId="29" borderId="11" xfId="0" applyNumberFormat="1" applyFont="1" applyFill="1" applyBorder="1" applyAlignment="1">
      <alignment vertical="center"/>
    </xf>
    <xf numFmtId="0" fontId="31" fillId="29" borderId="11" xfId="0" applyFont="1" applyFill="1" applyBorder="1" applyAlignment="1">
      <alignment vertical="center"/>
    </xf>
    <xf numFmtId="165" fontId="30" fillId="29" borderId="13" xfId="0" applyNumberFormat="1" applyFont="1" applyFill="1" applyBorder="1" applyAlignment="1">
      <alignment vertical="center"/>
    </xf>
    <xf numFmtId="168" fontId="31" fillId="0" borderId="0" xfId="0" applyNumberFormat="1" applyFont="1" applyAlignment="1">
      <alignment horizontal="right" vertical="center"/>
    </xf>
    <xf numFmtId="43" fontId="31" fillId="0" borderId="0" xfId="0" applyNumberFormat="1" applyFont="1" applyAlignment="1">
      <alignment horizontal="center" vertical="center"/>
    </xf>
    <xf numFmtId="166" fontId="31" fillId="0" borderId="0" xfId="100" applyNumberFormat="1" applyFont="1" applyAlignment="1">
      <alignment vertical="center"/>
    </xf>
    <xf numFmtId="44" fontId="31" fillId="0" borderId="0" xfId="100" applyNumberFormat="1" applyFont="1" applyAlignment="1">
      <alignment horizontal="center" vertical="center"/>
    </xf>
    <xf numFmtId="166" fontId="31" fillId="0" borderId="0" xfId="89" applyNumberFormat="1" applyFont="1" applyAlignment="1">
      <alignment vertical="center"/>
    </xf>
    <xf numFmtId="44" fontId="31" fillId="0" borderId="0" xfId="89" applyNumberFormat="1" applyFont="1" applyAlignment="1">
      <alignment horizontal="center" vertical="center"/>
    </xf>
    <xf numFmtId="44" fontId="31" fillId="0" borderId="0" xfId="94" applyFont="1" applyAlignment="1">
      <alignment horizontal="center" vertical="center"/>
    </xf>
    <xf numFmtId="0" fontId="31" fillId="0" borderId="0" xfId="0" applyFont="1" applyFill="1" applyAlignment="1">
      <alignment vertical="center" wrapText="1"/>
    </xf>
    <xf numFmtId="41" fontId="31" fillId="0" borderId="0" xfId="0" applyNumberFormat="1" applyFont="1" applyFill="1" applyAlignment="1">
      <alignment horizontal="right" vertical="center"/>
    </xf>
    <xf numFmtId="0" fontId="29" fillId="30" borderId="21" xfId="0" applyFont="1" applyFill="1" applyBorder="1" applyAlignment="1">
      <alignment horizontal="left" vertical="center"/>
    </xf>
    <xf numFmtId="0" fontId="0" fillId="30" borderId="20" xfId="0" applyFill="1" applyBorder="1"/>
    <xf numFmtId="0" fontId="36" fillId="30" borderId="20" xfId="0" applyFont="1" applyFill="1" applyBorder="1" applyAlignment="1">
      <alignment vertical="center"/>
    </xf>
    <xf numFmtId="0" fontId="35" fillId="30" borderId="20" xfId="100" applyFont="1" applyFill="1" applyBorder="1" applyAlignment="1">
      <alignment vertical="center"/>
    </xf>
    <xf numFmtId="41" fontId="27" fillId="30" borderId="20" xfId="0" applyNumberFormat="1" applyFont="1" applyFill="1" applyBorder="1" applyAlignment="1">
      <alignment vertical="center"/>
    </xf>
    <xf numFmtId="0" fontId="27" fillId="30" borderId="20" xfId="0" applyFont="1" applyFill="1" applyBorder="1" applyAlignment="1">
      <alignment vertical="center"/>
    </xf>
    <xf numFmtId="0" fontId="33" fillId="30" borderId="20" xfId="0" applyFont="1" applyFill="1" applyBorder="1" applyAlignment="1">
      <alignment vertical="center"/>
    </xf>
    <xf numFmtId="0" fontId="37" fillId="30" borderId="20" xfId="101" applyFill="1" applyBorder="1" applyAlignment="1">
      <alignment vertical="top"/>
    </xf>
    <xf numFmtId="0" fontId="27" fillId="30" borderId="0" xfId="0" applyFont="1" applyFill="1" applyBorder="1" applyAlignment="1">
      <alignment vertical="center"/>
    </xf>
    <xf numFmtId="0" fontId="29" fillId="30" borderId="23" xfId="0" applyFont="1" applyFill="1" applyBorder="1" applyAlignment="1">
      <alignment horizontal="left" vertical="center"/>
    </xf>
    <xf numFmtId="0" fontId="0" fillId="0" borderId="0" xfId="0" applyBorder="1"/>
    <xf numFmtId="41" fontId="27" fillId="30" borderId="0" xfId="0" applyNumberFormat="1" applyFont="1" applyFill="1" applyBorder="1" applyAlignment="1">
      <alignment vertical="center"/>
    </xf>
    <xf numFmtId="0" fontId="33" fillId="30" borderId="0" xfId="0" applyFont="1" applyFill="1" applyBorder="1" applyAlignment="1">
      <alignment vertical="center"/>
    </xf>
    <xf numFmtId="167" fontId="39" fillId="30" borderId="0" xfId="0" applyNumberFormat="1" applyFont="1" applyFill="1" applyBorder="1" applyAlignment="1">
      <alignment vertical="center"/>
    </xf>
    <xf numFmtId="2" fontId="44" fillId="30" borderId="0" xfId="0" applyNumberFormat="1" applyFont="1" applyFill="1" applyBorder="1" applyAlignment="1">
      <alignment horizontal="center" vertical="center" wrapText="1"/>
    </xf>
    <xf numFmtId="0" fontId="31" fillId="30" borderId="0" xfId="0" applyFont="1" applyFill="1" applyBorder="1" applyAlignment="1">
      <alignment vertical="center"/>
    </xf>
    <xf numFmtId="0" fontId="28" fillId="30" borderId="0" xfId="0" applyFont="1" applyFill="1" applyBorder="1" applyAlignment="1">
      <alignment horizontal="right" vertical="center"/>
    </xf>
    <xf numFmtId="14" fontId="28" fillId="30" borderId="0" xfId="0" applyNumberFormat="1" applyFont="1" applyFill="1" applyBorder="1" applyAlignment="1">
      <alignment vertical="center"/>
    </xf>
    <xf numFmtId="0" fontId="27" fillId="30" borderId="24" xfId="0" applyFont="1" applyFill="1" applyBorder="1" applyAlignment="1">
      <alignment vertical="center"/>
    </xf>
    <xf numFmtId="0" fontId="27" fillId="30" borderId="23" xfId="0" applyFont="1" applyFill="1" applyBorder="1" applyAlignment="1">
      <alignment horizontal="center" vertical="center"/>
    </xf>
    <xf numFmtId="1" fontId="31" fillId="0" borderId="27" xfId="0" applyNumberFormat="1" applyFont="1" applyBorder="1" applyAlignment="1">
      <alignment horizontal="center" vertical="center"/>
    </xf>
    <xf numFmtId="0" fontId="28" fillId="30" borderId="0" xfId="0" applyFont="1" applyFill="1" applyBorder="1" applyAlignment="1">
      <alignment vertical="center" wrapText="1"/>
    </xf>
    <xf numFmtId="0" fontId="30" fillId="30" borderId="0" xfId="0" applyFont="1" applyFill="1" applyBorder="1" applyAlignment="1">
      <alignment horizontal="center" vertical="center"/>
    </xf>
    <xf numFmtId="0" fontId="31" fillId="30" borderId="24" xfId="0" applyFont="1" applyFill="1" applyBorder="1" applyAlignment="1">
      <alignment vertical="center"/>
    </xf>
    <xf numFmtId="0" fontId="27" fillId="30" borderId="0" xfId="0" applyFont="1" applyFill="1" applyBorder="1" applyAlignment="1">
      <alignment horizontal="center" vertical="center"/>
    </xf>
    <xf numFmtId="2" fontId="40" fillId="28" borderId="25" xfId="91" applyNumberFormat="1" applyFont="1" applyFill="1" applyBorder="1" applyAlignment="1">
      <alignment horizontal="center" vertical="center"/>
    </xf>
    <xf numFmtId="2" fontId="40" fillId="28" borderId="11" xfId="91" applyNumberFormat="1" applyFont="1" applyFill="1" applyBorder="1" applyAlignment="1">
      <alignment horizontal="center" vertical="center"/>
    </xf>
    <xf numFmtId="2" fontId="40" fillId="28" borderId="26" xfId="91" applyNumberFormat="1" applyFont="1" applyFill="1" applyBorder="1" applyAlignment="1">
      <alignment horizontal="center" vertical="center"/>
    </xf>
    <xf numFmtId="0" fontId="38" fillId="30" borderId="20" xfId="101" applyFont="1" applyFill="1" applyBorder="1" applyAlignment="1">
      <alignment horizontal="center" vertical="top" wrapText="1"/>
    </xf>
    <xf numFmtId="0" fontId="38" fillId="30" borderId="22" xfId="101" applyFont="1" applyFill="1" applyBorder="1" applyAlignment="1">
      <alignment horizontal="center" vertical="top" wrapText="1"/>
    </xf>
    <xf numFmtId="0" fontId="31" fillId="30" borderId="0" xfId="0" applyFont="1" applyFill="1" applyBorder="1" applyAlignment="1">
      <alignment horizontal="center" vertical="center" wrapText="1"/>
    </xf>
    <xf numFmtId="0" fontId="38" fillId="30" borderId="0" xfId="101" applyFont="1" applyFill="1" applyBorder="1" applyAlignment="1">
      <alignment horizontal="center" vertical="center" wrapText="1"/>
    </xf>
    <xf numFmtId="0" fontId="42" fillId="30" borderId="0" xfId="0" applyFont="1" applyFill="1" applyBorder="1" applyAlignment="1">
      <alignment horizontal="center" vertical="center" wrapText="1"/>
    </xf>
    <xf numFmtId="0" fontId="42" fillId="30" borderId="24" xfId="0" applyFont="1" applyFill="1" applyBorder="1" applyAlignment="1">
      <alignment horizontal="center" vertical="center" wrapText="1"/>
    </xf>
    <xf numFmtId="167" fontId="43" fillId="30" borderId="25" xfId="101" applyNumberFormat="1" applyFont="1" applyFill="1" applyBorder="1" applyAlignment="1">
      <alignment horizontal="center" vertical="center"/>
    </xf>
    <xf numFmtId="167" fontId="43" fillId="30" borderId="11" xfId="0" applyNumberFormat="1" applyFont="1" applyFill="1" applyBorder="1" applyAlignment="1">
      <alignment horizontal="center" vertical="center"/>
    </xf>
    <xf numFmtId="167" fontId="43" fillId="30" borderId="26" xfId="0" applyNumberFormat="1" applyFont="1" applyFill="1" applyBorder="1" applyAlignment="1">
      <alignment horizontal="center" vertical="center"/>
    </xf>
    <xf numFmtId="167" fontId="45" fillId="30" borderId="25" xfId="101" applyNumberFormat="1" applyFont="1" applyFill="1" applyBorder="1" applyAlignment="1">
      <alignment horizontal="center" vertical="center"/>
    </xf>
    <xf numFmtId="167" fontId="45" fillId="30" borderId="11" xfId="0" applyNumberFormat="1" applyFont="1" applyFill="1" applyBorder="1" applyAlignment="1">
      <alignment horizontal="center" vertical="center"/>
    </xf>
    <xf numFmtId="167" fontId="45" fillId="30" borderId="26" xfId="0" applyNumberFormat="1" applyFont="1" applyFill="1" applyBorder="1" applyAlignment="1">
      <alignment horizontal="center" vertical="center"/>
    </xf>
    <xf numFmtId="0" fontId="28" fillId="0" borderId="12" xfId="0" applyFont="1" applyBorder="1" applyAlignment="1">
      <alignment horizontal="center" vertical="center"/>
    </xf>
    <xf numFmtId="0" fontId="28" fillId="0" borderId="10" xfId="0" applyFont="1" applyBorder="1" applyAlignment="1">
      <alignment horizontal="center" vertical="center"/>
    </xf>
    <xf numFmtId="0" fontId="31" fillId="30" borderId="20" xfId="0" applyFont="1" applyFill="1" applyBorder="1" applyAlignment="1">
      <alignment horizontal="center" vertical="center" wrapText="1"/>
    </xf>
    <xf numFmtId="0" fontId="31" fillId="30" borderId="22" xfId="0" applyFont="1" applyFill="1" applyBorder="1" applyAlignment="1">
      <alignment horizontal="center" vertical="center" wrapText="1"/>
    </xf>
    <xf numFmtId="167" fontId="45" fillId="30" borderId="11" xfId="101" applyNumberFormat="1" applyFont="1" applyFill="1" applyBorder="1" applyAlignment="1">
      <alignment horizontal="center" vertical="center"/>
    </xf>
    <xf numFmtId="167" fontId="45" fillId="30" borderId="26" xfId="101" applyNumberFormat="1" applyFont="1" applyFill="1" applyBorder="1" applyAlignment="1">
      <alignment horizontal="center" vertical="center"/>
    </xf>
  </cellXfs>
  <cellStyles count="102">
    <cellStyle name="20% - Accent1 2" xfId="1"/>
    <cellStyle name="20% - Accent1 3" xfId="2"/>
    <cellStyle name="20% - Accent2 2" xfId="3"/>
    <cellStyle name="20% - Accent2 3" xfId="4"/>
    <cellStyle name="20% - Accent3 2" xfId="5"/>
    <cellStyle name="20% - Accent3 3" xfId="6"/>
    <cellStyle name="20% - Accent4 2" xfId="7"/>
    <cellStyle name="20% - Accent4 3" xfId="8"/>
    <cellStyle name="20% - Accent5 2" xfId="9"/>
    <cellStyle name="20% - Accent5 3" xfId="10"/>
    <cellStyle name="20% - Accent6 2" xfId="11"/>
    <cellStyle name="20% - Accent6 3" xfId="12"/>
    <cellStyle name="40% - Accent1 2" xfId="13"/>
    <cellStyle name="40% - Accent1 3" xfId="14"/>
    <cellStyle name="40% - Accent2 2" xfId="15"/>
    <cellStyle name="40% - Accent2 3" xfId="16"/>
    <cellStyle name="40% - Accent3 2" xfId="17"/>
    <cellStyle name="40% - Accent3 3" xfId="18"/>
    <cellStyle name="40% - Accent4 2" xfId="19"/>
    <cellStyle name="40% - Accent4 3" xfId="20"/>
    <cellStyle name="40% - Accent5 2" xfId="21"/>
    <cellStyle name="40% - Accent5 3" xfId="22"/>
    <cellStyle name="40% - Accent6 2" xfId="23"/>
    <cellStyle name="40% - Accent6 3" xfId="24"/>
    <cellStyle name="60% - Accent1 2" xfId="25"/>
    <cellStyle name="60% - Accent1 3" xfId="26"/>
    <cellStyle name="60% - Accent2 2" xfId="27"/>
    <cellStyle name="60% - Accent2 3" xfId="28"/>
    <cellStyle name="60% - Accent3 2" xfId="29"/>
    <cellStyle name="60% - Accent3 3" xfId="30"/>
    <cellStyle name="60% - Accent4 2" xfId="31"/>
    <cellStyle name="60% - Accent4 3" xfId="32"/>
    <cellStyle name="60% - Accent5 2" xfId="33"/>
    <cellStyle name="60% - Accent5 3" xfId="34"/>
    <cellStyle name="60% - Accent6 2" xfId="35"/>
    <cellStyle name="60% - Accent6 3" xfId="36"/>
    <cellStyle name="Accent1 2" xfId="37"/>
    <cellStyle name="Accent1 3" xfId="38"/>
    <cellStyle name="Accent2 2" xfId="39"/>
    <cellStyle name="Accent2 3" xfId="40"/>
    <cellStyle name="Accent3 2" xfId="41"/>
    <cellStyle name="Accent3 3" xfId="42"/>
    <cellStyle name="Accent4 2" xfId="43"/>
    <cellStyle name="Accent4 3" xfId="44"/>
    <cellStyle name="Accent5 2" xfId="45"/>
    <cellStyle name="Accent5 3" xfId="46"/>
    <cellStyle name="Accent6 2" xfId="47"/>
    <cellStyle name="Accent6 3" xfId="48"/>
    <cellStyle name="Bad 2" xfId="49"/>
    <cellStyle name="Bad 3" xfId="50"/>
    <cellStyle name="Calculation 2" xfId="51"/>
    <cellStyle name="Calculation 3" xfId="52"/>
    <cellStyle name="Check Cell 2" xfId="53"/>
    <cellStyle name="Check Cell 3" xfId="54"/>
    <cellStyle name="Comma 2" xfId="55"/>
    <cellStyle name="Comma 2 2" xfId="90"/>
    <cellStyle name="Currency" xfId="94" builtinId="4"/>
    <cellStyle name="Explanatory Text 2" xfId="56"/>
    <cellStyle name="Explanatory Text 3" xfId="57"/>
    <cellStyle name="Good 2" xfId="58"/>
    <cellStyle name="Good 3" xfId="59"/>
    <cellStyle name="Heading 1 2" xfId="60"/>
    <cellStyle name="Heading 1 3" xfId="61"/>
    <cellStyle name="Heading 2 2" xfId="62"/>
    <cellStyle name="Heading 2 3" xfId="63"/>
    <cellStyle name="Heading 3 2" xfId="64"/>
    <cellStyle name="Heading 3 3" xfId="65"/>
    <cellStyle name="Heading 4 2" xfId="66"/>
    <cellStyle name="Heading 4 3" xfId="67"/>
    <cellStyle name="Hyperlink" xfId="101" builtinId="8"/>
    <cellStyle name="Input 2" xfId="68"/>
    <cellStyle name="Input 3" xfId="69"/>
    <cellStyle name="Linked Cell 2" xfId="70"/>
    <cellStyle name="Linked Cell 3" xfId="71"/>
    <cellStyle name="Neutral 2" xfId="72"/>
    <cellStyle name="Neutral 3" xfId="73"/>
    <cellStyle name="Normal" xfId="0" builtinId="0"/>
    <cellStyle name="Normal 2" xfId="89"/>
    <cellStyle name="Normal 2 2" xfId="74"/>
    <cellStyle name="Normal 2 2 2" xfId="100"/>
    <cellStyle name="Normal 2 3" xfId="75"/>
    <cellStyle name="Normal 2 3 2" xfId="91"/>
    <cellStyle name="Normal 23" xfId="98"/>
    <cellStyle name="Normal 23 2" xfId="96"/>
    <cellStyle name="Normal 26 2" xfId="95"/>
    <cellStyle name="Normal 3" xfId="76"/>
    <cellStyle name="Normal 30" xfId="99"/>
    <cellStyle name="Normal 32" xfId="97"/>
    <cellStyle name="Normal 4" xfId="88"/>
    <cellStyle name="Normal 4 2" xfId="93"/>
    <cellStyle name="Normal 6" xfId="77"/>
    <cellStyle name="Normal 6 2" xfId="92"/>
    <cellStyle name="Note 2" xfId="78"/>
    <cellStyle name="Note 3" xfId="79"/>
    <cellStyle name="Output 2" xfId="80"/>
    <cellStyle name="Output 3" xfId="81"/>
    <cellStyle name="Title 2" xfId="82"/>
    <cellStyle name="Title 3" xfId="83"/>
    <cellStyle name="Total 2" xfId="84"/>
    <cellStyle name="Total 3" xfId="85"/>
    <cellStyle name="Warning Text 2" xfId="86"/>
    <cellStyle name="Warning Text 3" xfId="87"/>
  </cellStyles>
  <dxfs count="0"/>
  <tableStyles count="0" defaultTableStyle="TableStyleMedium9" defaultPivotStyle="PivotStyleLight16"/>
  <colors>
    <mruColors>
      <color rgb="FFFFFFFF"/>
      <color rgb="FF2DC8FF"/>
      <color rgb="FF6DD9FF"/>
      <color rgb="FF48B8E0"/>
      <color rgb="FFD4F5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448235</xdr:colOff>
      <xdr:row>0</xdr:row>
      <xdr:rowOff>67235</xdr:rowOff>
    </xdr:from>
    <xdr:to>
      <xdr:col>2</xdr:col>
      <xdr:colOff>1221441</xdr:colOff>
      <xdr:row>1</xdr:row>
      <xdr:rowOff>588816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86117" y="67235"/>
          <a:ext cx="2599765" cy="88016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163285</xdr:colOff>
      <xdr:row>0</xdr:row>
      <xdr:rowOff>139700</xdr:rowOff>
    </xdr:from>
    <xdr:to>
      <xdr:col>2</xdr:col>
      <xdr:colOff>1414235</xdr:colOff>
      <xdr:row>1</xdr:row>
      <xdr:rowOff>429241</xdr:rowOff>
    </xdr:to>
    <xdr:pic>
      <xdr:nvPicPr>
        <xdr:cNvPr id="4" name="Picture 3">
          <a:extLst>
            <a:ext uri="{FF2B5EF4-FFF2-40B4-BE49-F238E27FC236}">
              <a16:creationId xmlns="" xmlns:a16="http://schemas.microsoft.com/office/drawing/2014/main" id="{497374F1-AB7D-4E41-ADB4-8DFE3CC5C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2385" y="139700"/>
          <a:ext cx="2774950" cy="7118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413658</xdr:colOff>
      <xdr:row>0</xdr:row>
      <xdr:rowOff>152401</xdr:rowOff>
    </xdr:from>
    <xdr:to>
      <xdr:col>2</xdr:col>
      <xdr:colOff>1600200</xdr:colOff>
      <xdr:row>1</xdr:row>
      <xdr:rowOff>811674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13658" y="152401"/>
          <a:ext cx="3177267" cy="1078373"/>
        </a:xfrm>
        <a:prstGeom prst="rect">
          <a:avLst/>
        </a:prstGeom>
      </xdr:spPr>
    </xdr:pic>
    <xdr:clientData/>
  </xdr:twoCellAnchor>
  <xdr:twoCellAnchor editAs="oneCell">
    <xdr:from>
      <xdr:col>0</xdr:col>
      <xdr:colOff>413658</xdr:colOff>
      <xdr:row>0</xdr:row>
      <xdr:rowOff>152401</xdr:rowOff>
    </xdr:from>
    <xdr:to>
      <xdr:col>2</xdr:col>
      <xdr:colOff>1608859</xdr:colOff>
      <xdr:row>1</xdr:row>
      <xdr:rowOff>817859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13658" y="152401"/>
          <a:ext cx="3185926" cy="10845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biddingpartners.com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biddingpartner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2"/>
  <sheetViews>
    <sheetView view="pageBreakPreview" zoomScale="85" zoomScaleSheetLayoutView="85" workbookViewId="0">
      <selection sqref="A1:XFD5"/>
    </sheetView>
  </sheetViews>
  <sheetFormatPr defaultColWidth="8.88671875" defaultRowHeight="15" x14ac:dyDescent="0.2"/>
  <cols>
    <col min="1" max="1" width="6.21875" style="19" customWidth="1"/>
    <col min="2" max="2" width="21.33203125" style="5" customWidth="1"/>
    <col min="3" max="3" width="43.109375" style="5" customWidth="1"/>
    <col min="4" max="4" width="14.21875" style="8" customWidth="1"/>
    <col min="5" max="6" width="16.109375" style="5" customWidth="1"/>
    <col min="7" max="7" width="18" style="16" customWidth="1"/>
    <col min="8" max="16384" width="8.88671875" style="5"/>
  </cols>
  <sheetData>
    <row r="1" spans="1:17" s="79" customFormat="1" ht="28.9" customHeight="1" x14ac:dyDescent="0.2">
      <c r="A1" s="71"/>
      <c r="B1" s="72"/>
      <c r="C1" s="72"/>
      <c r="D1" s="73"/>
      <c r="E1" s="99"/>
      <c r="F1" s="99"/>
      <c r="G1" s="76"/>
      <c r="H1" s="77"/>
      <c r="I1" s="78"/>
      <c r="J1" s="99"/>
      <c r="K1" s="100"/>
      <c r="L1" s="101"/>
      <c r="M1" s="101"/>
      <c r="N1" s="101"/>
      <c r="O1" s="101"/>
      <c r="P1" s="101"/>
      <c r="Q1" s="92"/>
    </row>
    <row r="2" spans="1:17" s="79" customFormat="1" ht="56.45" customHeight="1" thickBot="1" x14ac:dyDescent="0.25">
      <c r="A2" s="80"/>
      <c r="E2" s="102" t="s">
        <v>238</v>
      </c>
      <c r="F2" s="102"/>
      <c r="G2" s="103"/>
      <c r="H2" s="103"/>
      <c r="I2" s="103"/>
      <c r="J2" s="103"/>
      <c r="K2" s="104"/>
      <c r="L2" s="86"/>
      <c r="M2" s="86"/>
      <c r="N2" s="86"/>
      <c r="O2" s="86"/>
      <c r="P2" s="93"/>
    </row>
    <row r="3" spans="1:17" s="79" customFormat="1" ht="27.6" customHeight="1" thickBot="1" x14ac:dyDescent="0.25">
      <c r="A3" s="105" t="s">
        <v>239</v>
      </c>
      <c r="B3" s="106"/>
      <c r="C3" s="107"/>
      <c r="E3" s="102" t="s">
        <v>240</v>
      </c>
      <c r="F3" s="102"/>
      <c r="G3" s="103"/>
      <c r="H3" s="103"/>
      <c r="I3" s="103"/>
      <c r="J3" s="103"/>
      <c r="K3" s="104"/>
      <c r="L3" s="86"/>
      <c r="M3" s="86"/>
      <c r="N3" s="87"/>
      <c r="O3" s="88"/>
    </row>
    <row r="4" spans="1:17" s="79" customFormat="1" ht="28.15" customHeight="1" thickBot="1" x14ac:dyDescent="0.25">
      <c r="A4" s="108" t="s">
        <v>241</v>
      </c>
      <c r="B4" s="115"/>
      <c r="C4" s="116"/>
      <c r="E4" s="85"/>
      <c r="F4" s="82"/>
      <c r="I4" s="86"/>
      <c r="J4" s="86"/>
      <c r="K4" s="94"/>
      <c r="L4" s="86"/>
      <c r="M4" s="86"/>
      <c r="N4" s="87"/>
      <c r="O4" s="88"/>
    </row>
    <row r="5" spans="1:17" s="79" customFormat="1" ht="12" customHeight="1" thickBot="1" x14ac:dyDescent="0.25">
      <c r="A5" s="90"/>
      <c r="B5" s="95"/>
      <c r="C5" s="95"/>
      <c r="E5" s="85"/>
      <c r="F5" s="82"/>
      <c r="I5" s="86"/>
      <c r="J5" s="86"/>
      <c r="K5" s="94"/>
      <c r="L5" s="86"/>
      <c r="M5" s="86"/>
      <c r="N5" s="87"/>
      <c r="O5" s="88"/>
    </row>
    <row r="6" spans="1:17" ht="15.75" thickBot="1" x14ac:dyDescent="0.25">
      <c r="A6" s="96"/>
      <c r="B6" s="97" t="s">
        <v>15</v>
      </c>
      <c r="C6" s="97" t="s">
        <v>0</v>
      </c>
      <c r="D6" s="97" t="s">
        <v>16</v>
      </c>
      <c r="E6" s="97" t="s">
        <v>17</v>
      </c>
      <c r="F6" s="97"/>
      <c r="G6" s="97"/>
      <c r="H6" s="97"/>
      <c r="I6" s="97"/>
      <c r="J6" s="97"/>
      <c r="K6" s="98"/>
    </row>
    <row r="7" spans="1:17" s="8" customFormat="1" x14ac:dyDescent="0.2">
      <c r="A7" s="17"/>
      <c r="G7" s="23"/>
    </row>
    <row r="8" spans="1:17" s="8" customFormat="1" x14ac:dyDescent="0.2">
      <c r="A8" s="17"/>
      <c r="B8" s="24" t="s">
        <v>18</v>
      </c>
      <c r="C8" s="8" t="s">
        <v>19</v>
      </c>
      <c r="D8" s="25">
        <f>ESTIMATE!P8</f>
        <v>170033.98400000003</v>
      </c>
      <c r="E8" s="1"/>
      <c r="F8" s="6"/>
      <c r="G8" s="26"/>
    </row>
    <row r="9" spans="1:17" s="8" customFormat="1" x14ac:dyDescent="0.2">
      <c r="A9" s="17" t="str">
        <f>IF(G9&lt;&gt;"",1+MAX($A$6:A8),"")</f>
        <v/>
      </c>
      <c r="B9" s="24" t="str">
        <f>ESTIMATE!D14</f>
        <v>DIV. 02</v>
      </c>
      <c r="C9" s="8" t="str">
        <f>ESTIMATE!E14</f>
        <v>DEMOLITION / EXISTING CONDITIONS</v>
      </c>
      <c r="D9" s="27">
        <f>ESTIMATE!P14</f>
        <v>45496.719999999994</v>
      </c>
      <c r="G9" s="23"/>
    </row>
    <row r="10" spans="1:17" s="8" customFormat="1" x14ac:dyDescent="0.2">
      <c r="A10" s="17" t="str">
        <f>IF(G10&lt;&gt;"",1+MAX($A$6:A9),"")</f>
        <v/>
      </c>
      <c r="B10" s="24" t="s">
        <v>33</v>
      </c>
      <c r="C10" s="8" t="s">
        <v>31</v>
      </c>
      <c r="D10" s="27">
        <f>ESTIMATE!P26</f>
        <v>2435137.8188703707</v>
      </c>
      <c r="G10" s="23"/>
    </row>
    <row r="11" spans="1:17" s="8" customFormat="1" x14ac:dyDescent="0.2">
      <c r="A11" s="17" t="str">
        <f>IF(G11&lt;&gt;"",1+MAX($A$6:A9),"")</f>
        <v/>
      </c>
      <c r="B11" s="24" t="s">
        <v>34</v>
      </c>
      <c r="C11" s="8" t="s">
        <v>32</v>
      </c>
      <c r="D11" s="27">
        <f>ESTIMATE!P66</f>
        <v>2764422.7818874074</v>
      </c>
      <c r="G11" s="23"/>
    </row>
    <row r="12" spans="1:17" s="8" customFormat="1" x14ac:dyDescent="0.2">
      <c r="A12" s="17" t="str">
        <f>IF(G12&lt;&gt;"",1+MAX($A$6:A11),"")</f>
        <v/>
      </c>
      <c r="B12" s="24" t="s">
        <v>52</v>
      </c>
      <c r="C12" s="8" t="s">
        <v>45</v>
      </c>
      <c r="D12" s="27">
        <f>ESTIMATE!P216</f>
        <v>81403.443892000025</v>
      </c>
      <c r="G12" s="23"/>
    </row>
    <row r="13" spans="1:17" s="8" customFormat="1" x14ac:dyDescent="0.2">
      <c r="A13" s="17" t="str">
        <f>IF(G13&lt;&gt;"",1+MAX($A$6:A8),"")</f>
        <v/>
      </c>
      <c r="D13" s="27"/>
      <c r="G13" s="23"/>
    </row>
    <row r="14" spans="1:17" s="8" customFormat="1" x14ac:dyDescent="0.2">
      <c r="A14" s="17"/>
      <c r="C14" s="28" t="s">
        <v>20</v>
      </c>
      <c r="D14" s="29">
        <f>SUM(D8:D13)</f>
        <v>5496494.7486497778</v>
      </c>
      <c r="G14" s="23"/>
    </row>
    <row r="15" spans="1:17" s="8" customFormat="1" x14ac:dyDescent="0.2">
      <c r="A15" s="17"/>
      <c r="C15" s="28" t="s">
        <v>21</v>
      </c>
      <c r="D15" s="29">
        <f>0.25*D14</f>
        <v>1374123.6871624445</v>
      </c>
      <c r="G15" s="23"/>
    </row>
    <row r="16" spans="1:17" x14ac:dyDescent="0.2">
      <c r="A16" s="20"/>
      <c r="C16" s="28" t="s">
        <v>8</v>
      </c>
      <c r="D16" s="29">
        <f>SUM(D14:D15)</f>
        <v>6870618.4358122218</v>
      </c>
      <c r="G16" s="23"/>
    </row>
    <row r="17" spans="1:7" s="8" customFormat="1" x14ac:dyDescent="0.2">
      <c r="A17" s="20"/>
      <c r="B17" s="5"/>
      <c r="C17" s="5"/>
      <c r="D17" s="5"/>
      <c r="E17" s="5"/>
      <c r="F17" s="5"/>
      <c r="G17" s="23"/>
    </row>
    <row r="18" spans="1:7" x14ac:dyDescent="0.2">
      <c r="G18" s="5"/>
    </row>
    <row r="19" spans="1:7" x14ac:dyDescent="0.2">
      <c r="G19" s="5"/>
    </row>
    <row r="20" spans="1:7" x14ac:dyDescent="0.2">
      <c r="G20" s="5"/>
    </row>
    <row r="21" spans="1:7" x14ac:dyDescent="0.2">
      <c r="G21" s="5"/>
    </row>
    <row r="22" spans="1:7" x14ac:dyDescent="0.2">
      <c r="G22" s="5"/>
    </row>
    <row r="23" spans="1:7" x14ac:dyDescent="0.2">
      <c r="G23" s="5"/>
    </row>
    <row r="24" spans="1:7" x14ac:dyDescent="0.2">
      <c r="G24" s="5"/>
    </row>
    <row r="25" spans="1:7" x14ac:dyDescent="0.2">
      <c r="G25" s="5"/>
    </row>
    <row r="26" spans="1:7" x14ac:dyDescent="0.2">
      <c r="G26" s="5"/>
    </row>
    <row r="27" spans="1:7" x14ac:dyDescent="0.2">
      <c r="G27" s="5"/>
    </row>
    <row r="28" spans="1:7" x14ac:dyDescent="0.2">
      <c r="G28" s="5"/>
    </row>
    <row r="29" spans="1:7" x14ac:dyDescent="0.2">
      <c r="G29" s="5"/>
    </row>
    <row r="30" spans="1:7" x14ac:dyDescent="0.2">
      <c r="G30" s="5"/>
    </row>
    <row r="31" spans="1:7" x14ac:dyDescent="0.2">
      <c r="G31" s="5"/>
    </row>
    <row r="32" spans="1:7" x14ac:dyDescent="0.2">
      <c r="G32" s="5"/>
    </row>
    <row r="33" spans="7:7" x14ac:dyDescent="0.2">
      <c r="G33" s="5"/>
    </row>
    <row r="34" spans="7:7" x14ac:dyDescent="0.2">
      <c r="G34" s="5"/>
    </row>
    <row r="35" spans="7:7" x14ac:dyDescent="0.2">
      <c r="G35" s="5"/>
    </row>
    <row r="36" spans="7:7" x14ac:dyDescent="0.2">
      <c r="G36" s="5"/>
    </row>
    <row r="37" spans="7:7" x14ac:dyDescent="0.2">
      <c r="G37" s="5"/>
    </row>
    <row r="38" spans="7:7" x14ac:dyDescent="0.2">
      <c r="G38" s="5"/>
    </row>
    <row r="39" spans="7:7" x14ac:dyDescent="0.2">
      <c r="G39" s="5"/>
    </row>
    <row r="40" spans="7:7" x14ac:dyDescent="0.2">
      <c r="G40" s="5"/>
    </row>
    <row r="41" spans="7:7" x14ac:dyDescent="0.2">
      <c r="G41" s="5"/>
    </row>
    <row r="42" spans="7:7" x14ac:dyDescent="0.2">
      <c r="G42" s="5"/>
    </row>
  </sheetData>
  <mergeCells count="9">
    <mergeCell ref="A4:C4"/>
    <mergeCell ref="J1:K1"/>
    <mergeCell ref="L1:P1"/>
    <mergeCell ref="E2:F2"/>
    <mergeCell ref="G2:K2"/>
    <mergeCell ref="A3:C3"/>
    <mergeCell ref="E3:F3"/>
    <mergeCell ref="G3:K3"/>
    <mergeCell ref="E1:F1"/>
  </mergeCells>
  <hyperlinks>
    <hyperlink ref="A3" r:id="rId1"/>
  </hyperlinks>
  <printOptions horizontalCentered="1" verticalCentered="1"/>
  <pageMargins left="0.7" right="0.7" top="0.75" bottom="0.75" header="0.3" footer="0.3"/>
  <pageSetup scale="55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38"/>
  <sheetViews>
    <sheetView tabSelected="1" view="pageBreakPreview" zoomScale="70" zoomScaleSheetLayoutView="70" workbookViewId="0">
      <selection activeCell="C6" sqref="C6"/>
    </sheetView>
  </sheetViews>
  <sheetFormatPr defaultColWidth="8.88671875" defaultRowHeight="15" x14ac:dyDescent="0.2"/>
  <cols>
    <col min="1" max="1" width="5" style="19" customWidth="1"/>
    <col min="2" max="2" width="18.21875" style="5" customWidth="1"/>
    <col min="3" max="3" width="22.77734375" style="5" bestFit="1" customWidth="1"/>
    <col min="4" max="4" width="9.109375" style="5" bestFit="1" customWidth="1"/>
    <col min="5" max="5" width="66.5546875" style="5" customWidth="1"/>
    <col min="6" max="6" width="11.21875" style="48" customWidth="1"/>
    <col min="7" max="7" width="9.77734375" style="5" customWidth="1"/>
    <col min="8" max="8" width="12" style="5" customWidth="1"/>
    <col min="9" max="13" width="12" style="8" customWidth="1"/>
    <col min="14" max="14" width="10.44140625" style="5" bestFit="1" customWidth="1"/>
    <col min="15" max="15" width="11.21875" style="5" bestFit="1" customWidth="1"/>
    <col min="16" max="16" width="15.6640625" style="16" customWidth="1"/>
    <col min="17" max="17" width="8.88671875" style="5"/>
    <col min="18" max="18" width="29.6640625" style="5" customWidth="1"/>
    <col min="19" max="19" width="28" style="5" customWidth="1"/>
    <col min="20" max="16384" width="8.88671875" style="5"/>
  </cols>
  <sheetData>
    <row r="1" spans="1:17" s="79" customFormat="1" ht="33" customHeight="1" x14ac:dyDescent="0.2">
      <c r="A1" s="71"/>
      <c r="B1" s="72"/>
      <c r="C1" s="72"/>
      <c r="D1" s="73"/>
      <c r="E1" s="74"/>
      <c r="F1" s="75"/>
      <c r="G1" s="76"/>
      <c r="H1" s="77"/>
      <c r="I1" s="78"/>
      <c r="J1" s="99"/>
      <c r="K1" s="99"/>
      <c r="L1" s="113"/>
      <c r="M1" s="113"/>
      <c r="N1" s="113"/>
      <c r="O1" s="113"/>
      <c r="P1" s="114"/>
    </row>
    <row r="2" spans="1:17" s="79" customFormat="1" ht="74.45" customHeight="1" thickBot="1" x14ac:dyDescent="0.25">
      <c r="A2" s="80"/>
      <c r="E2" s="81"/>
      <c r="F2" s="82"/>
      <c r="H2" s="83"/>
      <c r="I2" s="84"/>
      <c r="J2" s="102" t="s">
        <v>238</v>
      </c>
      <c r="K2" s="102"/>
      <c r="L2" s="103"/>
      <c r="M2" s="103"/>
      <c r="N2" s="103"/>
      <c r="O2" s="103"/>
      <c r="P2" s="104"/>
    </row>
    <row r="3" spans="1:17" s="79" customFormat="1" ht="37.15" customHeight="1" thickBot="1" x14ac:dyDescent="0.25">
      <c r="A3" s="105" t="s">
        <v>239</v>
      </c>
      <c r="B3" s="106"/>
      <c r="C3" s="106"/>
      <c r="D3" s="107"/>
      <c r="E3" s="85"/>
      <c r="F3" s="82"/>
      <c r="I3" s="86"/>
      <c r="J3" s="102" t="s">
        <v>240</v>
      </c>
      <c r="K3" s="102"/>
      <c r="L3" s="103"/>
      <c r="M3" s="103"/>
      <c r="N3" s="103"/>
      <c r="O3" s="103"/>
      <c r="P3" s="104"/>
    </row>
    <row r="4" spans="1:17" s="79" customFormat="1" ht="35.450000000000003" customHeight="1" thickBot="1" x14ac:dyDescent="0.25">
      <c r="A4" s="108">
        <v>3479940941</v>
      </c>
      <c r="B4" s="109"/>
      <c r="C4" s="109"/>
      <c r="D4" s="110"/>
      <c r="E4" s="85"/>
      <c r="F4" s="82"/>
      <c r="I4" s="86"/>
      <c r="J4" s="86"/>
      <c r="K4" s="86"/>
      <c r="L4" s="86"/>
      <c r="M4" s="86"/>
      <c r="N4" s="87"/>
      <c r="O4" s="88"/>
      <c r="P4" s="89"/>
    </row>
    <row r="5" spans="1:17" s="79" customFormat="1" ht="12.6" customHeight="1" thickBot="1" x14ac:dyDescent="0.25">
      <c r="A5" s="90"/>
      <c r="E5" s="85"/>
      <c r="F5" s="82"/>
      <c r="I5" s="86"/>
      <c r="J5" s="86"/>
      <c r="K5" s="86"/>
      <c r="L5" s="86"/>
      <c r="M5" s="86"/>
      <c r="N5" s="87"/>
      <c r="O5" s="88"/>
      <c r="P5" s="89"/>
    </row>
    <row r="6" spans="1:17" ht="49.5" customHeight="1" thickBot="1" x14ac:dyDescent="0.25">
      <c r="A6" s="54" t="s">
        <v>3</v>
      </c>
      <c r="B6" s="55" t="s">
        <v>35</v>
      </c>
      <c r="C6" s="54" t="s">
        <v>36</v>
      </c>
      <c r="D6" s="54" t="s">
        <v>10</v>
      </c>
      <c r="E6" s="54" t="s">
        <v>0</v>
      </c>
      <c r="F6" s="54" t="s">
        <v>11</v>
      </c>
      <c r="G6" s="55" t="s">
        <v>12</v>
      </c>
      <c r="H6" s="55" t="s">
        <v>4</v>
      </c>
      <c r="I6" s="55" t="s">
        <v>5</v>
      </c>
      <c r="J6" s="55" t="s">
        <v>25</v>
      </c>
      <c r="K6" s="55" t="s">
        <v>26</v>
      </c>
      <c r="L6" s="55" t="s">
        <v>27</v>
      </c>
      <c r="M6" s="55" t="s">
        <v>28</v>
      </c>
      <c r="N6" s="55" t="s">
        <v>1</v>
      </c>
      <c r="O6" s="55" t="s">
        <v>6</v>
      </c>
      <c r="P6" s="55" t="s">
        <v>7</v>
      </c>
      <c r="Q6" s="7"/>
    </row>
    <row r="7" spans="1:17" s="8" customFormat="1" ht="15.75" thickBot="1" x14ac:dyDescent="0.25">
      <c r="A7" s="33"/>
      <c r="F7" s="49"/>
      <c r="P7" s="9"/>
    </row>
    <row r="8" spans="1:17" s="53" customFormat="1" ht="16.5" thickBot="1" x14ac:dyDescent="0.25">
      <c r="A8" s="56"/>
      <c r="B8" s="57"/>
      <c r="C8" s="57"/>
      <c r="D8" s="57" t="s">
        <v>13</v>
      </c>
      <c r="E8" s="58" t="s">
        <v>14</v>
      </c>
      <c r="F8" s="59"/>
      <c r="G8" s="60"/>
      <c r="H8" s="60"/>
      <c r="I8" s="60"/>
      <c r="J8" s="60"/>
      <c r="K8" s="60"/>
      <c r="L8" s="60"/>
      <c r="M8" s="60"/>
      <c r="N8" s="60"/>
      <c r="O8" s="60"/>
      <c r="P8" s="61">
        <f>SUM(O9:O13)</f>
        <v>170033.98400000003</v>
      </c>
    </row>
    <row r="9" spans="1:17" s="8" customFormat="1" x14ac:dyDescent="0.2">
      <c r="A9" s="34"/>
      <c r="B9" s="42"/>
      <c r="C9" s="42"/>
      <c r="F9" s="49"/>
      <c r="P9" s="9"/>
    </row>
    <row r="10" spans="1:17" s="8" customFormat="1" x14ac:dyDescent="0.2">
      <c r="A10" s="91">
        <f>IF(I10&lt;&gt;"",1+MAX($A$6:A9),"")</f>
        <v>1</v>
      </c>
      <c r="B10" s="34"/>
      <c r="C10" s="34"/>
      <c r="E10" s="8" t="s">
        <v>62</v>
      </c>
      <c r="F10" s="6">
        <v>1</v>
      </c>
      <c r="G10" s="1">
        <v>0</v>
      </c>
      <c r="H10" s="2">
        <f>F10*(1+G10)</f>
        <v>1</v>
      </c>
      <c r="I10" s="15" t="s">
        <v>22</v>
      </c>
      <c r="J10" s="15"/>
      <c r="K10" s="15"/>
      <c r="L10" s="15"/>
      <c r="M10" s="15"/>
      <c r="N10" s="3">
        <v>106271.24</v>
      </c>
      <c r="O10" s="4">
        <f>N10*H10</f>
        <v>106271.24</v>
      </c>
      <c r="P10" s="9"/>
    </row>
    <row r="11" spans="1:17" s="8" customFormat="1" x14ac:dyDescent="0.2">
      <c r="A11" s="91">
        <f>IF(I11&lt;&gt;"",1+MAX($A$6:A10),"")</f>
        <v>2</v>
      </c>
      <c r="B11" s="34"/>
      <c r="C11" s="34"/>
      <c r="E11" s="30" t="s">
        <v>37</v>
      </c>
      <c r="F11" s="6">
        <v>1</v>
      </c>
      <c r="G11" s="1">
        <v>0</v>
      </c>
      <c r="H11" s="2">
        <f>F11*(1+G11)</f>
        <v>1</v>
      </c>
      <c r="I11" s="15" t="s">
        <v>22</v>
      </c>
      <c r="J11" s="15"/>
      <c r="K11" s="15"/>
      <c r="L11" s="15"/>
      <c r="M11" s="15"/>
      <c r="N11" s="3">
        <v>26567.81</v>
      </c>
      <c r="O11" s="4">
        <f>N11*H11</f>
        <v>26567.81</v>
      </c>
      <c r="P11" s="9"/>
    </row>
    <row r="12" spans="1:17" s="8" customFormat="1" x14ac:dyDescent="0.2">
      <c r="A12" s="91">
        <f>IF(I12&lt;&gt;"",1+MAX($A$6:A11),"")</f>
        <v>3</v>
      </c>
      <c r="B12" s="34"/>
      <c r="C12" s="34"/>
      <c r="E12" s="30" t="s">
        <v>38</v>
      </c>
      <c r="F12" s="6">
        <v>1</v>
      </c>
      <c r="G12" s="1">
        <v>0</v>
      </c>
      <c r="H12" s="2">
        <f>F12*(1+G12)</f>
        <v>1</v>
      </c>
      <c r="I12" s="15" t="s">
        <v>22</v>
      </c>
      <c r="J12" s="15"/>
      <c r="K12" s="15"/>
      <c r="L12" s="15"/>
      <c r="M12" s="15"/>
      <c r="N12" s="3">
        <v>37194.934000000001</v>
      </c>
      <c r="O12" s="4">
        <f>N12*H12</f>
        <v>37194.934000000001</v>
      </c>
      <c r="P12" s="9"/>
    </row>
    <row r="13" spans="1:17" customFormat="1" ht="16.5" thickBot="1" x14ac:dyDescent="0.3">
      <c r="A13" s="91" t="str">
        <f>IF(I13&lt;&gt;"",1+MAX($A$6:A12),"")</f>
        <v/>
      </c>
      <c r="B13" s="34"/>
      <c r="C13" s="34"/>
      <c r="D13" s="8"/>
      <c r="E13" s="38"/>
      <c r="F13" s="6"/>
      <c r="G13" s="1"/>
      <c r="H13" s="6"/>
      <c r="I13" s="15"/>
      <c r="J13" s="15"/>
      <c r="K13" s="15"/>
      <c r="L13" s="15"/>
      <c r="M13" s="15"/>
      <c r="N13" s="3"/>
      <c r="O13" s="4"/>
      <c r="P13" s="39"/>
    </row>
    <row r="14" spans="1:17" s="53" customFormat="1" ht="16.5" thickBot="1" x14ac:dyDescent="0.25">
      <c r="A14" s="56" t="str">
        <f>IF(I14&lt;&gt;"",1+MAX($A$6:A13),"")</f>
        <v/>
      </c>
      <c r="B14" s="57"/>
      <c r="C14" s="57"/>
      <c r="D14" s="57" t="s">
        <v>63</v>
      </c>
      <c r="E14" s="58" t="s">
        <v>64</v>
      </c>
      <c r="F14" s="59"/>
      <c r="G14" s="60"/>
      <c r="H14" s="60"/>
      <c r="I14" s="60"/>
      <c r="J14" s="60"/>
      <c r="K14" s="60"/>
      <c r="L14" s="60"/>
      <c r="M14" s="60"/>
      <c r="N14" s="60"/>
      <c r="O14" s="60"/>
      <c r="P14" s="61">
        <f>SUM(O17:O25)</f>
        <v>45496.719999999994</v>
      </c>
    </row>
    <row r="15" spans="1:17" x14ac:dyDescent="0.2">
      <c r="A15" s="32" t="str">
        <f>IF(I15&lt;&gt;"",1+MAX($A$6:A14),"")</f>
        <v/>
      </c>
      <c r="B15" s="44"/>
      <c r="C15" s="43"/>
      <c r="D15" s="8"/>
      <c r="E15" s="45"/>
      <c r="F15" s="6"/>
      <c r="G15" s="1"/>
      <c r="H15" s="2"/>
      <c r="I15" s="15"/>
      <c r="J15" s="37"/>
      <c r="K15" s="37"/>
      <c r="L15" s="37"/>
      <c r="M15" s="37"/>
      <c r="N15" s="3"/>
      <c r="O15" s="4"/>
      <c r="P15" s="9"/>
    </row>
    <row r="16" spans="1:17" ht="15.75" x14ac:dyDescent="0.2">
      <c r="A16" s="32" t="str">
        <f>IF(I16&lt;&gt;"",1+MAX($A$6:A15),"")</f>
        <v/>
      </c>
      <c r="B16" s="44"/>
      <c r="C16" s="43"/>
      <c r="D16" s="46"/>
      <c r="E16" s="47" t="s">
        <v>65</v>
      </c>
      <c r="F16" s="6"/>
      <c r="G16" s="1"/>
      <c r="H16" s="2"/>
      <c r="I16" s="15"/>
      <c r="J16" s="37"/>
      <c r="K16" s="37"/>
      <c r="L16" s="37"/>
      <c r="M16" s="37"/>
      <c r="N16" s="3"/>
      <c r="O16" s="4"/>
      <c r="P16" s="9"/>
    </row>
    <row r="17" spans="1:16" x14ac:dyDescent="0.2">
      <c r="A17" s="32" t="str">
        <f>IF(I17&lt;&gt;"",1+MAX($A$6:A16),"")</f>
        <v/>
      </c>
      <c r="B17" s="44"/>
      <c r="C17" s="43"/>
      <c r="D17" s="8"/>
      <c r="E17" s="45"/>
      <c r="F17" s="6"/>
      <c r="G17" s="1"/>
      <c r="H17" s="2"/>
      <c r="I17" s="15"/>
      <c r="J17" s="37"/>
      <c r="K17" s="37"/>
      <c r="L17" s="37"/>
      <c r="M17" s="37"/>
      <c r="N17" s="3"/>
      <c r="O17" s="4"/>
      <c r="P17" s="9"/>
    </row>
    <row r="18" spans="1:16" s="8" customFormat="1" ht="25.5" customHeight="1" x14ac:dyDescent="0.2">
      <c r="A18" s="32">
        <f>IF(I18&lt;&gt;"",1+MAX($A$6:A17),"")</f>
        <v>4</v>
      </c>
      <c r="B18" s="34" t="s">
        <v>56</v>
      </c>
      <c r="C18" s="34" t="s">
        <v>56</v>
      </c>
      <c r="E18" s="30" t="s">
        <v>66</v>
      </c>
      <c r="F18" s="6">
        <v>1050.32</v>
      </c>
      <c r="G18" s="1">
        <v>0</v>
      </c>
      <c r="H18" s="2">
        <f>F18*(1+G18)</f>
        <v>1050.32</v>
      </c>
      <c r="I18" s="15" t="s">
        <v>23</v>
      </c>
      <c r="J18" s="3">
        <v>4</v>
      </c>
      <c r="K18" s="37">
        <f>J18*H18</f>
        <v>4201.28</v>
      </c>
      <c r="L18" s="68">
        <v>0</v>
      </c>
      <c r="M18" s="68">
        <v>0</v>
      </c>
      <c r="N18" s="3">
        <v>4</v>
      </c>
      <c r="O18" s="4">
        <f>N18*H18</f>
        <v>4201.28</v>
      </c>
      <c r="P18" s="9"/>
    </row>
    <row r="19" spans="1:16" s="8" customFormat="1" ht="25.5" customHeight="1" x14ac:dyDescent="0.2">
      <c r="A19" s="32">
        <f>IF(I19&lt;&gt;"",1+MAX($A$6:A18),"")</f>
        <v>5</v>
      </c>
      <c r="B19" s="34" t="s">
        <v>56</v>
      </c>
      <c r="C19" s="34" t="s">
        <v>56</v>
      </c>
      <c r="E19" s="30" t="s">
        <v>67</v>
      </c>
      <c r="F19" s="6">
        <v>2780.22</v>
      </c>
      <c r="G19" s="1">
        <v>0</v>
      </c>
      <c r="H19" s="2">
        <f t="shared" ref="H19:H24" si="0">F19*(1+G19)</f>
        <v>2780.22</v>
      </c>
      <c r="I19" s="15" t="s">
        <v>23</v>
      </c>
      <c r="J19" s="3">
        <v>12</v>
      </c>
      <c r="K19" s="37">
        <f t="shared" ref="K19:K24" si="1">J19*H19</f>
        <v>33362.639999999999</v>
      </c>
      <c r="L19" s="68">
        <v>0</v>
      </c>
      <c r="M19" s="68">
        <v>0</v>
      </c>
      <c r="N19" s="3">
        <v>12</v>
      </c>
      <c r="O19" s="4">
        <f t="shared" ref="O19:O24" si="2">N19*H19</f>
        <v>33362.639999999999</v>
      </c>
      <c r="P19" s="9"/>
    </row>
    <row r="20" spans="1:16" s="8" customFormat="1" ht="25.5" customHeight="1" x14ac:dyDescent="0.2">
      <c r="A20" s="32">
        <f>IF(I20&lt;&gt;"",1+MAX($A$6:A19),"")</f>
        <v>6</v>
      </c>
      <c r="B20" s="34" t="s">
        <v>56</v>
      </c>
      <c r="C20" s="34" t="s">
        <v>56</v>
      </c>
      <c r="E20" s="30" t="s">
        <v>68</v>
      </c>
      <c r="F20" s="6">
        <v>276.2</v>
      </c>
      <c r="G20" s="1">
        <v>0</v>
      </c>
      <c r="H20" s="2">
        <f t="shared" si="0"/>
        <v>276.2</v>
      </c>
      <c r="I20" s="15" t="s">
        <v>24</v>
      </c>
      <c r="J20" s="3">
        <v>1</v>
      </c>
      <c r="K20" s="37">
        <f t="shared" si="1"/>
        <v>276.2</v>
      </c>
      <c r="L20" s="68">
        <v>0</v>
      </c>
      <c r="M20" s="68">
        <v>0</v>
      </c>
      <c r="N20" s="3">
        <v>1</v>
      </c>
      <c r="O20" s="4">
        <f t="shared" si="2"/>
        <v>276.2</v>
      </c>
      <c r="P20" s="9"/>
    </row>
    <row r="21" spans="1:16" s="8" customFormat="1" ht="25.5" customHeight="1" x14ac:dyDescent="0.2">
      <c r="A21" s="32">
        <f>IF(I21&lt;&gt;"",1+MAX($A$6:A20),"")</f>
        <v>7</v>
      </c>
      <c r="B21" s="34" t="s">
        <v>56</v>
      </c>
      <c r="C21" s="34" t="s">
        <v>56</v>
      </c>
      <c r="E21" s="30" t="s">
        <v>69</v>
      </c>
      <c r="F21" s="6">
        <v>47.26</v>
      </c>
      <c r="G21" s="1">
        <v>0</v>
      </c>
      <c r="H21" s="2">
        <f t="shared" si="0"/>
        <v>47.26</v>
      </c>
      <c r="I21" s="15" t="s">
        <v>24</v>
      </c>
      <c r="J21" s="3">
        <v>35</v>
      </c>
      <c r="K21" s="37">
        <f t="shared" si="1"/>
        <v>1654.1</v>
      </c>
      <c r="L21" s="68">
        <v>0</v>
      </c>
      <c r="M21" s="68">
        <v>0</v>
      </c>
      <c r="N21" s="3">
        <v>35</v>
      </c>
      <c r="O21" s="4">
        <f t="shared" si="2"/>
        <v>1654.1</v>
      </c>
      <c r="P21" s="9"/>
    </row>
    <row r="22" spans="1:16" s="8" customFormat="1" ht="25.5" customHeight="1" x14ac:dyDescent="0.2">
      <c r="A22" s="32">
        <f>IF(I22&lt;&gt;"",1+MAX($A$6:A21),"")</f>
        <v>8</v>
      </c>
      <c r="B22" s="34" t="s">
        <v>56</v>
      </c>
      <c r="C22" s="34" t="s">
        <v>56</v>
      </c>
      <c r="E22" s="30" t="s">
        <v>70</v>
      </c>
      <c r="F22" s="6">
        <v>43.3</v>
      </c>
      <c r="G22" s="1">
        <v>0</v>
      </c>
      <c r="H22" s="2">
        <f t="shared" si="0"/>
        <v>43.3</v>
      </c>
      <c r="I22" s="15" t="s">
        <v>24</v>
      </c>
      <c r="J22" s="3">
        <v>75</v>
      </c>
      <c r="K22" s="37">
        <f t="shared" si="1"/>
        <v>3247.5</v>
      </c>
      <c r="L22" s="68">
        <v>0</v>
      </c>
      <c r="M22" s="68">
        <v>0</v>
      </c>
      <c r="N22" s="3">
        <v>75</v>
      </c>
      <c r="O22" s="4">
        <f t="shared" si="2"/>
        <v>3247.5</v>
      </c>
      <c r="P22" s="9"/>
    </row>
    <row r="23" spans="1:16" s="8" customFormat="1" ht="25.5" customHeight="1" x14ac:dyDescent="0.2">
      <c r="A23" s="32">
        <f>IF(I23&lt;&gt;"",1+MAX($A$6:A22),"")</f>
        <v>9</v>
      </c>
      <c r="B23" s="34" t="s">
        <v>56</v>
      </c>
      <c r="C23" s="34" t="s">
        <v>56</v>
      </c>
      <c r="E23" s="30" t="s">
        <v>223</v>
      </c>
      <c r="F23" s="6">
        <v>1</v>
      </c>
      <c r="G23" s="1">
        <v>0</v>
      </c>
      <c r="H23" s="2">
        <f t="shared" si="0"/>
        <v>1</v>
      </c>
      <c r="I23" s="15" t="s">
        <v>29</v>
      </c>
      <c r="J23" s="3">
        <v>75</v>
      </c>
      <c r="K23" s="37">
        <f t="shared" si="1"/>
        <v>75</v>
      </c>
      <c r="L23" s="68">
        <v>0</v>
      </c>
      <c r="M23" s="68">
        <v>0</v>
      </c>
      <c r="N23" s="3">
        <v>75</v>
      </c>
      <c r="O23" s="4">
        <f t="shared" si="2"/>
        <v>75</v>
      </c>
      <c r="P23" s="9"/>
    </row>
    <row r="24" spans="1:16" s="8" customFormat="1" ht="25.5" customHeight="1" x14ac:dyDescent="0.2">
      <c r="A24" s="32">
        <f>IF(I24&lt;&gt;"",1+MAX($A$6:A23),"")</f>
        <v>10</v>
      </c>
      <c r="B24" s="34" t="s">
        <v>56</v>
      </c>
      <c r="C24" s="34" t="s">
        <v>56</v>
      </c>
      <c r="E24" s="30" t="s">
        <v>71</v>
      </c>
      <c r="F24" s="6">
        <v>4</v>
      </c>
      <c r="G24" s="1">
        <v>0</v>
      </c>
      <c r="H24" s="2">
        <f t="shared" si="0"/>
        <v>4</v>
      </c>
      <c r="I24" s="15" t="s">
        <v>29</v>
      </c>
      <c r="J24" s="3">
        <v>670</v>
      </c>
      <c r="K24" s="37">
        <f t="shared" si="1"/>
        <v>2680</v>
      </c>
      <c r="L24" s="68">
        <v>0</v>
      </c>
      <c r="M24" s="68">
        <v>0</v>
      </c>
      <c r="N24" s="3">
        <v>670</v>
      </c>
      <c r="O24" s="4">
        <f t="shared" si="2"/>
        <v>2680</v>
      </c>
      <c r="P24" s="9"/>
    </row>
    <row r="25" spans="1:16" customFormat="1" ht="16.5" thickBot="1" x14ac:dyDescent="0.3">
      <c r="A25" s="32" t="str">
        <f>IF(I25&lt;&gt;"",1+MAX($A$6:A24),"")</f>
        <v/>
      </c>
      <c r="B25" s="34"/>
      <c r="C25" s="34"/>
      <c r="D25" s="8"/>
      <c r="E25" s="38"/>
      <c r="F25" s="6"/>
      <c r="G25" s="1"/>
      <c r="H25" s="6"/>
      <c r="I25" s="15"/>
      <c r="J25" s="15"/>
      <c r="K25" s="15"/>
      <c r="L25" s="15"/>
      <c r="M25" s="15"/>
      <c r="N25" s="3"/>
      <c r="O25" s="4"/>
      <c r="P25" s="39"/>
    </row>
    <row r="26" spans="1:16" s="53" customFormat="1" ht="16.5" thickBot="1" x14ac:dyDescent="0.25">
      <c r="A26" s="56" t="str">
        <f>IF(I26&lt;&gt;"",1+MAX($A$6:A25),"")</f>
        <v/>
      </c>
      <c r="B26" s="57"/>
      <c r="C26" s="57"/>
      <c r="D26" s="57" t="s">
        <v>50</v>
      </c>
      <c r="E26" s="58" t="s">
        <v>31</v>
      </c>
      <c r="F26" s="59"/>
      <c r="G26" s="60"/>
      <c r="H26" s="60"/>
      <c r="I26" s="60"/>
      <c r="J26" s="60"/>
      <c r="K26" s="60"/>
      <c r="L26" s="60"/>
      <c r="M26" s="60"/>
      <c r="N26" s="60"/>
      <c r="O26" s="60"/>
      <c r="P26" s="61">
        <f>SUM(O30:O65)</f>
        <v>2435137.8188703707</v>
      </c>
    </row>
    <row r="27" spans="1:16" x14ac:dyDescent="0.2">
      <c r="A27" s="32" t="str">
        <f>IF(I27&lt;&gt;"",1+MAX($A$6:A26),"")</f>
        <v/>
      </c>
      <c r="B27" s="44"/>
      <c r="C27" s="43"/>
      <c r="D27" s="8"/>
      <c r="E27" s="45"/>
      <c r="F27" s="6"/>
      <c r="G27" s="1"/>
      <c r="H27" s="2"/>
      <c r="I27" s="15"/>
      <c r="J27" s="37"/>
      <c r="K27" s="37"/>
      <c r="L27" s="37"/>
      <c r="M27" s="37"/>
      <c r="N27" s="3"/>
      <c r="O27" s="4"/>
      <c r="P27" s="9"/>
    </row>
    <row r="28" spans="1:16" ht="15.75" x14ac:dyDescent="0.2">
      <c r="A28" s="32" t="str">
        <f>IF(I28&lt;&gt;"",1+MAX($A$6:A27),"")</f>
        <v/>
      </c>
      <c r="B28" s="44"/>
      <c r="C28" s="43"/>
      <c r="D28" s="46"/>
      <c r="E28" s="47" t="s">
        <v>51</v>
      </c>
      <c r="F28" s="6"/>
      <c r="G28" s="1"/>
      <c r="H28" s="2"/>
      <c r="I28" s="15"/>
      <c r="J28" s="37"/>
      <c r="K28" s="37"/>
      <c r="L28" s="37"/>
      <c r="M28" s="37"/>
      <c r="N28" s="3"/>
      <c r="O28" s="4"/>
      <c r="P28" s="9"/>
    </row>
    <row r="29" spans="1:16" x14ac:dyDescent="0.2">
      <c r="A29" s="32" t="str">
        <f>IF(I29&lt;&gt;"",1+MAX($A$6:A28),"")</f>
        <v/>
      </c>
      <c r="B29" s="44"/>
      <c r="C29" s="43"/>
      <c r="D29" s="8"/>
      <c r="E29" s="45"/>
      <c r="F29" s="6"/>
      <c r="G29" s="1"/>
      <c r="H29" s="2"/>
      <c r="I29" s="15"/>
      <c r="J29" s="37"/>
      <c r="K29" s="37"/>
      <c r="L29" s="37"/>
      <c r="M29" s="37"/>
      <c r="N29" s="3"/>
      <c r="O29" s="4"/>
      <c r="P29" s="9"/>
    </row>
    <row r="30" spans="1:16" ht="15.75" x14ac:dyDescent="0.2">
      <c r="A30" s="32" t="str">
        <f>IF(I30&lt;&gt;"",1+MAX($A$6:A29),"")</f>
        <v/>
      </c>
      <c r="B30" s="44"/>
      <c r="C30" s="34"/>
      <c r="D30" s="51"/>
      <c r="E30" s="52" t="s">
        <v>47</v>
      </c>
      <c r="F30" s="6"/>
      <c r="G30" s="1"/>
      <c r="H30" s="2"/>
      <c r="I30" s="15"/>
      <c r="J30" s="37"/>
      <c r="K30" s="37"/>
      <c r="L30" s="37"/>
      <c r="M30" s="37"/>
      <c r="N30" s="3"/>
      <c r="O30" s="4"/>
      <c r="P30" s="9"/>
    </row>
    <row r="31" spans="1:16" x14ac:dyDescent="0.2">
      <c r="A31" s="32" t="str">
        <f>IF(I31&lt;&gt;"",1+MAX($A$6:A30),"")</f>
        <v/>
      </c>
      <c r="B31" s="44"/>
      <c r="C31" s="43"/>
      <c r="D31" s="8"/>
      <c r="E31" s="45"/>
      <c r="F31" s="6"/>
      <c r="G31" s="1"/>
      <c r="H31" s="2"/>
      <c r="I31" s="15"/>
      <c r="J31" s="37"/>
      <c r="K31" s="37"/>
      <c r="L31" s="37"/>
      <c r="M31" s="37"/>
      <c r="N31" s="3"/>
      <c r="O31" s="4"/>
      <c r="P31" s="9"/>
    </row>
    <row r="32" spans="1:16" s="8" customFormat="1" ht="25.5" customHeight="1" x14ac:dyDescent="0.2">
      <c r="A32" s="32">
        <f>IF(I32&lt;&gt;"",1+MAX($A$6:A31),"")</f>
        <v>11</v>
      </c>
      <c r="B32" s="34" t="s">
        <v>225</v>
      </c>
      <c r="C32" s="34" t="s">
        <v>225</v>
      </c>
      <c r="E32" s="30" t="s">
        <v>226</v>
      </c>
      <c r="F32" s="6">
        <v>258.19444444444446</v>
      </c>
      <c r="G32" s="1">
        <v>0.1</v>
      </c>
      <c r="H32" s="2">
        <f t="shared" ref="H32:H35" si="3">F32*(1+G32)</f>
        <v>284.01388888888891</v>
      </c>
      <c r="I32" s="15" t="s">
        <v>30</v>
      </c>
      <c r="J32" s="3">
        <v>75</v>
      </c>
      <c r="K32" s="37">
        <f t="shared" ref="K32:K35" si="4">J32*H32</f>
        <v>21301.041666666668</v>
      </c>
      <c r="L32" s="37">
        <v>0</v>
      </c>
      <c r="M32" s="37">
        <f t="shared" ref="M32:M35" si="5">L32*H32</f>
        <v>0</v>
      </c>
      <c r="N32" s="3">
        <v>75</v>
      </c>
      <c r="O32" s="4">
        <f t="shared" ref="O32:O35" si="6">N32*H32</f>
        <v>21301.041666666668</v>
      </c>
      <c r="P32" s="9"/>
    </row>
    <row r="33" spans="1:21" s="8" customFormat="1" ht="25.5" customHeight="1" x14ac:dyDescent="0.2">
      <c r="A33" s="32">
        <f>IF(I33&lt;&gt;"",1+MAX($A$6:A32),"")</f>
        <v>12</v>
      </c>
      <c r="B33" s="34" t="s">
        <v>225</v>
      </c>
      <c r="C33" s="34" t="s">
        <v>225</v>
      </c>
      <c r="E33" s="30" t="s">
        <v>227</v>
      </c>
      <c r="F33" s="6">
        <v>34.081666666666671</v>
      </c>
      <c r="G33" s="1">
        <v>0.1</v>
      </c>
      <c r="H33" s="2">
        <f t="shared" si="3"/>
        <v>37.489833333333344</v>
      </c>
      <c r="I33" s="15" t="s">
        <v>30</v>
      </c>
      <c r="J33" s="3">
        <v>25.849999999999998</v>
      </c>
      <c r="K33" s="37">
        <f t="shared" si="4"/>
        <v>969.11219166666683</v>
      </c>
      <c r="L33" s="37">
        <v>29.150000000000002</v>
      </c>
      <c r="M33" s="37">
        <f t="shared" si="5"/>
        <v>1092.828641666667</v>
      </c>
      <c r="N33" s="64">
        <v>55</v>
      </c>
      <c r="O33" s="4">
        <f t="shared" si="6"/>
        <v>2061.940833333334</v>
      </c>
      <c r="P33" s="9"/>
    </row>
    <row r="34" spans="1:21" s="8" customFormat="1" ht="25.5" customHeight="1" x14ac:dyDescent="0.2">
      <c r="A34" s="32">
        <f>IF(I34&lt;&gt;"",1+MAX($A$6:A33),"")</f>
        <v>13</v>
      </c>
      <c r="B34" s="34" t="s">
        <v>225</v>
      </c>
      <c r="C34" s="34" t="s">
        <v>225</v>
      </c>
      <c r="E34" s="30" t="s">
        <v>228</v>
      </c>
      <c r="F34" s="6">
        <v>150.27555555555554</v>
      </c>
      <c r="G34" s="1">
        <v>0.1</v>
      </c>
      <c r="H34" s="2">
        <f t="shared" si="3"/>
        <v>165.30311111111112</v>
      </c>
      <c r="I34" s="15" t="s">
        <v>30</v>
      </c>
      <c r="J34" s="3">
        <v>40</v>
      </c>
      <c r="K34" s="37">
        <f t="shared" si="4"/>
        <v>6612.1244444444446</v>
      </c>
      <c r="L34" s="37">
        <v>0</v>
      </c>
      <c r="M34" s="37">
        <f t="shared" si="5"/>
        <v>0</v>
      </c>
      <c r="N34" s="3">
        <v>40</v>
      </c>
      <c r="O34" s="4">
        <f t="shared" si="6"/>
        <v>6612.1244444444446</v>
      </c>
      <c r="P34" s="9"/>
      <c r="S34" s="8">
        <f>1.5*1.5</f>
        <v>2.25</v>
      </c>
      <c r="U34" s="8">
        <f>S34/4</f>
        <v>0.5625</v>
      </c>
    </row>
    <row r="35" spans="1:21" s="8" customFormat="1" ht="25.5" customHeight="1" x14ac:dyDescent="0.2">
      <c r="A35" s="32">
        <f>IF(I35&lt;&gt;"",1+MAX($A$6:A34),"")</f>
        <v>14</v>
      </c>
      <c r="B35" s="34" t="s">
        <v>225</v>
      </c>
      <c r="C35" s="34" t="s">
        <v>225</v>
      </c>
      <c r="E35" s="30" t="s">
        <v>229</v>
      </c>
      <c r="F35" s="6">
        <v>51.638888888888886</v>
      </c>
      <c r="G35" s="1">
        <v>0.1</v>
      </c>
      <c r="H35" s="2">
        <f t="shared" si="3"/>
        <v>56.802777777777777</v>
      </c>
      <c r="I35" s="15" t="s">
        <v>30</v>
      </c>
      <c r="J35" s="3">
        <v>30</v>
      </c>
      <c r="K35" s="37">
        <f t="shared" si="4"/>
        <v>1704.0833333333333</v>
      </c>
      <c r="L35" s="37">
        <v>0</v>
      </c>
      <c r="M35" s="37">
        <f t="shared" si="5"/>
        <v>0</v>
      </c>
      <c r="N35" s="3">
        <v>30</v>
      </c>
      <c r="O35" s="4">
        <f t="shared" si="6"/>
        <v>1704.0833333333333</v>
      </c>
      <c r="P35" s="9"/>
      <c r="U35" s="8">
        <f>U34*3.14</f>
        <v>1.7662500000000001</v>
      </c>
    </row>
    <row r="36" spans="1:21" x14ac:dyDescent="0.2">
      <c r="A36" s="32" t="str">
        <f>IF(I36&lt;&gt;"",1+MAX($A$6:A35),"")</f>
        <v/>
      </c>
      <c r="B36" s="44"/>
      <c r="C36" s="43"/>
      <c r="D36" s="8"/>
      <c r="E36" s="45"/>
      <c r="F36" s="6"/>
      <c r="G36" s="1"/>
      <c r="H36" s="2"/>
      <c r="I36" s="15"/>
      <c r="J36" s="37"/>
      <c r="K36" s="37"/>
      <c r="L36" s="37"/>
      <c r="M36" s="37"/>
      <c r="N36" s="3"/>
      <c r="O36" s="4"/>
      <c r="P36" s="9"/>
    </row>
    <row r="37" spans="1:21" ht="15.75" x14ac:dyDescent="0.2">
      <c r="A37" s="32" t="str">
        <f>IF(I37&lt;&gt;"",1+MAX($A$6:A36),"")</f>
        <v/>
      </c>
      <c r="B37" s="44"/>
      <c r="C37" s="34"/>
      <c r="D37" s="51"/>
      <c r="E37" s="52" t="s">
        <v>179</v>
      </c>
      <c r="F37" s="6"/>
      <c r="G37" s="1"/>
      <c r="H37" s="2"/>
      <c r="I37" s="15"/>
      <c r="J37" s="37"/>
      <c r="K37" s="37"/>
      <c r="L37" s="37"/>
      <c r="M37" s="37"/>
      <c r="N37" s="3"/>
      <c r="O37" s="4"/>
      <c r="P37" s="9"/>
    </row>
    <row r="38" spans="1:21" x14ac:dyDescent="0.2">
      <c r="A38" s="32" t="str">
        <f>IF(I38&lt;&gt;"",1+MAX($A$6:A37),"")</f>
        <v/>
      </c>
      <c r="B38" s="44"/>
      <c r="C38" s="43"/>
      <c r="D38" s="8"/>
      <c r="E38" s="45"/>
      <c r="F38" s="6"/>
      <c r="G38" s="1"/>
      <c r="H38" s="2"/>
      <c r="I38" s="15"/>
      <c r="J38" s="37"/>
      <c r="K38" s="37"/>
      <c r="L38" s="37"/>
      <c r="M38" s="37"/>
      <c r="N38" s="3"/>
      <c r="O38" s="4"/>
      <c r="P38" s="9"/>
    </row>
    <row r="39" spans="1:21" s="8" customFormat="1" ht="25.5" customHeight="1" x14ac:dyDescent="0.2">
      <c r="A39" s="32">
        <f>IF(I39&lt;&gt;"",1+MAX($A$6:A38),"")</f>
        <v>15</v>
      </c>
      <c r="B39" s="34" t="s">
        <v>230</v>
      </c>
      <c r="C39" s="34" t="s">
        <v>230</v>
      </c>
      <c r="E39" s="30" t="s">
        <v>226</v>
      </c>
      <c r="F39" s="6">
        <v>173.11111111111111</v>
      </c>
      <c r="G39" s="1">
        <v>0.1</v>
      </c>
      <c r="H39" s="2">
        <f t="shared" ref="H39:H42" si="7">F39*(1+G39)</f>
        <v>190.42222222222225</v>
      </c>
      <c r="I39" s="15" t="s">
        <v>30</v>
      </c>
      <c r="J39" s="3">
        <v>75</v>
      </c>
      <c r="K39" s="37">
        <f t="shared" ref="K39:K42" si="8">J39*H39</f>
        <v>14281.666666666668</v>
      </c>
      <c r="L39" s="37">
        <v>0</v>
      </c>
      <c r="M39" s="37">
        <f t="shared" ref="M39:M42" si="9">L39*H39</f>
        <v>0</v>
      </c>
      <c r="N39" s="3">
        <v>75</v>
      </c>
      <c r="O39" s="4">
        <f t="shared" ref="O39:O42" si="10">N39*H39</f>
        <v>14281.666666666668</v>
      </c>
      <c r="P39" s="9"/>
    </row>
    <row r="40" spans="1:21" s="8" customFormat="1" ht="25.5" customHeight="1" x14ac:dyDescent="0.2">
      <c r="A40" s="32">
        <f>IF(I40&lt;&gt;"",1+MAX($A$6:A39),"")</f>
        <v>16</v>
      </c>
      <c r="B40" s="34" t="s">
        <v>230</v>
      </c>
      <c r="C40" s="34" t="s">
        <v>230</v>
      </c>
      <c r="E40" s="30" t="s">
        <v>227</v>
      </c>
      <c r="F40" s="6">
        <v>28.563333333333336</v>
      </c>
      <c r="G40" s="1">
        <v>0.1</v>
      </c>
      <c r="H40" s="2">
        <f t="shared" si="7"/>
        <v>31.419666666666672</v>
      </c>
      <c r="I40" s="15" t="s">
        <v>30</v>
      </c>
      <c r="J40" s="3">
        <v>25.849999999999998</v>
      </c>
      <c r="K40" s="37">
        <f t="shared" si="8"/>
        <v>812.19838333333337</v>
      </c>
      <c r="L40" s="37">
        <v>29.150000000000002</v>
      </c>
      <c r="M40" s="37">
        <f t="shared" si="9"/>
        <v>915.88328333333357</v>
      </c>
      <c r="N40" s="64">
        <v>55</v>
      </c>
      <c r="O40" s="4">
        <f t="shared" si="10"/>
        <v>1728.0816666666669</v>
      </c>
      <c r="P40" s="9"/>
    </row>
    <row r="41" spans="1:21" s="8" customFormat="1" ht="25.5" customHeight="1" x14ac:dyDescent="0.2">
      <c r="A41" s="32">
        <f>IF(I41&lt;&gt;"",1+MAX($A$6:A40),"")</f>
        <v>17</v>
      </c>
      <c r="B41" s="34" t="s">
        <v>230</v>
      </c>
      <c r="C41" s="34" t="s">
        <v>230</v>
      </c>
      <c r="E41" s="30" t="s">
        <v>231</v>
      </c>
      <c r="F41" s="6">
        <v>80.895555555555561</v>
      </c>
      <c r="G41" s="1">
        <v>0.1</v>
      </c>
      <c r="H41" s="2">
        <f t="shared" si="7"/>
        <v>88.985111111111124</v>
      </c>
      <c r="I41" s="15" t="s">
        <v>30</v>
      </c>
      <c r="J41" s="3">
        <v>40</v>
      </c>
      <c r="K41" s="37">
        <f t="shared" si="8"/>
        <v>3559.4044444444448</v>
      </c>
      <c r="L41" s="37">
        <v>0</v>
      </c>
      <c r="M41" s="37">
        <f t="shared" si="9"/>
        <v>0</v>
      </c>
      <c r="N41" s="3">
        <v>40</v>
      </c>
      <c r="O41" s="4">
        <f t="shared" si="10"/>
        <v>3559.4044444444448</v>
      </c>
      <c r="P41" s="9"/>
      <c r="S41" s="8">
        <f>0.5*0.5</f>
        <v>0.25</v>
      </c>
      <c r="U41" s="8">
        <f>S41/4</f>
        <v>6.25E-2</v>
      </c>
    </row>
    <row r="42" spans="1:21" s="8" customFormat="1" ht="25.5" customHeight="1" x14ac:dyDescent="0.2">
      <c r="A42" s="32">
        <f>IF(I42&lt;&gt;"",1+MAX($A$6:A41),"")</f>
        <v>18</v>
      </c>
      <c r="B42" s="34" t="s">
        <v>230</v>
      </c>
      <c r="C42" s="34" t="s">
        <v>230</v>
      </c>
      <c r="E42" s="30" t="s">
        <v>229</v>
      </c>
      <c r="F42" s="6">
        <v>51.638888888888886</v>
      </c>
      <c r="G42" s="1">
        <v>0.1</v>
      </c>
      <c r="H42" s="2">
        <f t="shared" si="7"/>
        <v>56.802777777777777</v>
      </c>
      <c r="I42" s="15" t="s">
        <v>30</v>
      </c>
      <c r="J42" s="3">
        <v>30</v>
      </c>
      <c r="K42" s="37">
        <f t="shared" si="8"/>
        <v>1704.0833333333333</v>
      </c>
      <c r="L42" s="37">
        <v>0</v>
      </c>
      <c r="M42" s="37">
        <f t="shared" si="9"/>
        <v>0</v>
      </c>
      <c r="N42" s="3">
        <v>30</v>
      </c>
      <c r="O42" s="4">
        <f t="shared" si="10"/>
        <v>1704.0833333333333</v>
      </c>
      <c r="P42" s="9"/>
      <c r="U42" s="8">
        <f>U41*3.14</f>
        <v>0.19625000000000001</v>
      </c>
    </row>
    <row r="43" spans="1:21" x14ac:dyDescent="0.2">
      <c r="A43" s="32" t="str">
        <f>IF(I43&lt;&gt;"",1+MAX($A$6:A42),"")</f>
        <v/>
      </c>
      <c r="B43" s="44"/>
      <c r="C43" s="43"/>
      <c r="D43" s="8"/>
      <c r="E43" s="45"/>
      <c r="F43" s="6"/>
      <c r="G43" s="1"/>
      <c r="H43" s="2"/>
      <c r="I43" s="15"/>
      <c r="J43" s="37"/>
      <c r="K43" s="37"/>
      <c r="L43" s="37"/>
      <c r="M43" s="37"/>
      <c r="N43" s="3"/>
      <c r="O43" s="4"/>
      <c r="P43" s="9"/>
    </row>
    <row r="44" spans="1:21" ht="15.75" x14ac:dyDescent="0.2">
      <c r="A44" s="32" t="str">
        <f>IF(I44&lt;&gt;"",1+MAX($A$6:A43),"")</f>
        <v/>
      </c>
      <c r="B44" s="44"/>
      <c r="C44" s="34"/>
      <c r="D44" s="51"/>
      <c r="E44" s="52" t="s">
        <v>232</v>
      </c>
      <c r="F44" s="6"/>
      <c r="G44" s="1"/>
      <c r="H44" s="2"/>
      <c r="I44" s="15"/>
      <c r="J44" s="37"/>
      <c r="K44" s="37"/>
      <c r="L44" s="37"/>
      <c r="M44" s="37"/>
      <c r="N44" s="3"/>
      <c r="O44" s="4"/>
      <c r="P44" s="9"/>
    </row>
    <row r="45" spans="1:21" x14ac:dyDescent="0.2">
      <c r="A45" s="32" t="str">
        <f>IF(I45&lt;&gt;"",1+MAX($A$6:A44),"")</f>
        <v/>
      </c>
      <c r="B45" s="44"/>
      <c r="C45" s="43"/>
      <c r="D45" s="8"/>
      <c r="E45" s="45"/>
      <c r="F45" s="6"/>
      <c r="G45" s="1"/>
      <c r="H45" s="2"/>
      <c r="I45" s="15"/>
      <c r="J45" s="37"/>
      <c r="K45" s="37"/>
      <c r="L45" s="37"/>
      <c r="M45" s="37"/>
      <c r="N45" s="3"/>
      <c r="O45" s="4"/>
      <c r="P45" s="9"/>
    </row>
    <row r="46" spans="1:21" s="8" customFormat="1" ht="25.5" customHeight="1" x14ac:dyDescent="0.2">
      <c r="A46" s="32">
        <f>IF(I46&lt;&gt;"",1+MAX($A$6:A45),"")</f>
        <v>19</v>
      </c>
      <c r="B46" s="34" t="s">
        <v>230</v>
      </c>
      <c r="C46" s="34" t="s">
        <v>230</v>
      </c>
      <c r="E46" s="30" t="s">
        <v>226</v>
      </c>
      <c r="F46" s="6">
        <v>28.444444444444443</v>
      </c>
      <c r="G46" s="1">
        <v>0.1</v>
      </c>
      <c r="H46" s="2">
        <f t="shared" ref="H46:H49" si="11">F46*(1+G46)</f>
        <v>31.288888888888891</v>
      </c>
      <c r="I46" s="15" t="s">
        <v>30</v>
      </c>
      <c r="J46" s="3">
        <v>75</v>
      </c>
      <c r="K46" s="37">
        <f t="shared" ref="K46:K49" si="12">J46*H46</f>
        <v>2346.666666666667</v>
      </c>
      <c r="L46" s="37">
        <v>0</v>
      </c>
      <c r="M46" s="37">
        <f t="shared" ref="M46:M49" si="13">L46*H46</f>
        <v>0</v>
      </c>
      <c r="N46" s="3">
        <v>75</v>
      </c>
      <c r="O46" s="4">
        <f t="shared" ref="O46:O49" si="14">N46*H46</f>
        <v>2346.666666666667</v>
      </c>
      <c r="P46" s="9"/>
    </row>
    <row r="47" spans="1:21" s="8" customFormat="1" ht="25.5" customHeight="1" x14ac:dyDescent="0.2">
      <c r="A47" s="32">
        <f>IF(I47&lt;&gt;"",1+MAX($A$6:A46),"")</f>
        <v>20</v>
      </c>
      <c r="B47" s="34" t="s">
        <v>230</v>
      </c>
      <c r="C47" s="34" t="s">
        <v>230</v>
      </c>
      <c r="E47" s="30" t="s">
        <v>227</v>
      </c>
      <c r="F47" s="6">
        <v>4.6933333333333334</v>
      </c>
      <c r="G47" s="1">
        <v>0.1</v>
      </c>
      <c r="H47" s="2">
        <f t="shared" si="11"/>
        <v>5.1626666666666674</v>
      </c>
      <c r="I47" s="15" t="s">
        <v>30</v>
      </c>
      <c r="J47" s="3">
        <v>25.849999999999998</v>
      </c>
      <c r="K47" s="37">
        <f t="shared" si="12"/>
        <v>133.45493333333334</v>
      </c>
      <c r="L47" s="37">
        <v>29.150000000000002</v>
      </c>
      <c r="M47" s="37">
        <f t="shared" si="13"/>
        <v>150.49173333333337</v>
      </c>
      <c r="N47" s="64">
        <v>55</v>
      </c>
      <c r="O47" s="4">
        <f t="shared" si="14"/>
        <v>283.94666666666672</v>
      </c>
      <c r="P47" s="9"/>
    </row>
    <row r="48" spans="1:21" s="8" customFormat="1" ht="25.5" customHeight="1" x14ac:dyDescent="0.2">
      <c r="A48" s="32">
        <f>IF(I48&lt;&gt;"",1+MAX($A$6:A47),"")</f>
        <v>21</v>
      </c>
      <c r="B48" s="34" t="s">
        <v>230</v>
      </c>
      <c r="C48" s="34" t="s">
        <v>230</v>
      </c>
      <c r="E48" s="30" t="s">
        <v>231</v>
      </c>
      <c r="F48" s="6">
        <v>13.292222222222222</v>
      </c>
      <c r="G48" s="1">
        <v>0.1</v>
      </c>
      <c r="H48" s="2">
        <f t="shared" si="11"/>
        <v>14.621444444444444</v>
      </c>
      <c r="I48" s="15" t="s">
        <v>30</v>
      </c>
      <c r="J48" s="3">
        <v>40</v>
      </c>
      <c r="K48" s="37">
        <f t="shared" si="12"/>
        <v>584.85777777777776</v>
      </c>
      <c r="L48" s="37">
        <v>0</v>
      </c>
      <c r="M48" s="37">
        <f t="shared" si="13"/>
        <v>0</v>
      </c>
      <c r="N48" s="3">
        <v>40</v>
      </c>
      <c r="O48" s="4">
        <f t="shared" si="14"/>
        <v>584.85777777777776</v>
      </c>
      <c r="P48" s="9"/>
      <c r="S48" s="8">
        <f>0.5*0.5</f>
        <v>0.25</v>
      </c>
      <c r="U48" s="8">
        <f>S48/4</f>
        <v>6.25E-2</v>
      </c>
    </row>
    <row r="49" spans="1:21" s="8" customFormat="1" ht="25.5" customHeight="1" x14ac:dyDescent="0.2">
      <c r="A49" s="32">
        <f>IF(I49&lt;&gt;"",1+MAX($A$6:A48),"")</f>
        <v>22</v>
      </c>
      <c r="B49" s="34" t="s">
        <v>230</v>
      </c>
      <c r="C49" s="34" t="s">
        <v>230</v>
      </c>
      <c r="E49" s="30" t="s">
        <v>229</v>
      </c>
      <c r="F49" s="6">
        <v>7.7037037037037033</v>
      </c>
      <c r="G49" s="1">
        <v>0.1</v>
      </c>
      <c r="H49" s="2">
        <f t="shared" si="11"/>
        <v>8.4740740740740748</v>
      </c>
      <c r="I49" s="15" t="s">
        <v>30</v>
      </c>
      <c r="J49" s="3">
        <v>30</v>
      </c>
      <c r="K49" s="37">
        <f t="shared" si="12"/>
        <v>254.22222222222223</v>
      </c>
      <c r="L49" s="37">
        <v>0</v>
      </c>
      <c r="M49" s="37">
        <f t="shared" si="13"/>
        <v>0</v>
      </c>
      <c r="N49" s="3">
        <v>30</v>
      </c>
      <c r="O49" s="4">
        <f t="shared" si="14"/>
        <v>254.22222222222223</v>
      </c>
      <c r="P49" s="9"/>
      <c r="U49" s="8">
        <f>U48*3.14</f>
        <v>0.19625000000000001</v>
      </c>
    </row>
    <row r="50" spans="1:21" x14ac:dyDescent="0.2">
      <c r="A50" s="32" t="str">
        <f>IF(I50&lt;&gt;"",1+MAX($A$6:A49),"")</f>
        <v/>
      </c>
      <c r="B50" s="44"/>
      <c r="C50" s="43"/>
      <c r="D50" s="8"/>
      <c r="E50" s="45"/>
      <c r="F50" s="6"/>
      <c r="G50" s="1"/>
      <c r="H50" s="2"/>
      <c r="I50" s="15"/>
      <c r="J50" s="37"/>
      <c r="K50" s="37"/>
      <c r="L50" s="37"/>
      <c r="M50" s="37"/>
      <c r="N50" s="3"/>
      <c r="O50" s="4"/>
      <c r="P50" s="9"/>
    </row>
    <row r="51" spans="1:21" ht="15.75" x14ac:dyDescent="0.2">
      <c r="A51" s="32" t="str">
        <f>IF(I51&lt;&gt;"",1+MAX($A$6:A50),"")</f>
        <v/>
      </c>
      <c r="B51" s="44"/>
      <c r="C51" s="43"/>
      <c r="D51" s="46"/>
      <c r="E51" s="47" t="s">
        <v>53</v>
      </c>
      <c r="F51" s="6"/>
      <c r="G51" s="1"/>
      <c r="H51" s="2"/>
      <c r="I51" s="15"/>
      <c r="J51" s="3"/>
      <c r="K51" s="37"/>
      <c r="L51" s="37"/>
      <c r="M51" s="37"/>
      <c r="N51" s="3"/>
      <c r="O51" s="4"/>
      <c r="P51" s="9"/>
    </row>
    <row r="52" spans="1:21" x14ac:dyDescent="0.2">
      <c r="A52" s="32" t="str">
        <f>IF(I52&lt;&gt;"",1+MAX($A$6:A51),"")</f>
        <v/>
      </c>
      <c r="B52" s="44"/>
      <c r="C52" s="43"/>
      <c r="D52" s="8"/>
      <c r="E52" s="45"/>
      <c r="F52" s="6"/>
      <c r="G52" s="1"/>
      <c r="H52" s="2"/>
      <c r="I52" s="15"/>
      <c r="J52" s="3"/>
      <c r="K52" s="37"/>
      <c r="L52" s="37"/>
      <c r="M52" s="37"/>
      <c r="N52" s="3"/>
      <c r="O52" s="4"/>
      <c r="P52" s="9"/>
    </row>
    <row r="53" spans="1:21" s="8" customFormat="1" ht="25.5" customHeight="1" x14ac:dyDescent="0.2">
      <c r="A53" s="32">
        <f>IF(I53&lt;&gt;"",1+MAX($A$6:A52),"")</f>
        <v>23</v>
      </c>
      <c r="B53" s="34" t="s">
        <v>164</v>
      </c>
      <c r="C53" s="34" t="s">
        <v>164</v>
      </c>
      <c r="E53" s="30" t="s">
        <v>213</v>
      </c>
      <c r="F53" s="6">
        <v>6281.5170370370397</v>
      </c>
      <c r="G53" s="1">
        <v>0.1</v>
      </c>
      <c r="H53" s="2">
        <f>F53*(1+G53)</f>
        <v>6909.6687407407444</v>
      </c>
      <c r="I53" s="15" t="s">
        <v>30</v>
      </c>
      <c r="J53" s="3">
        <v>110</v>
      </c>
      <c r="K53" s="37">
        <f>J53*H53</f>
        <v>760063.56148148188</v>
      </c>
      <c r="L53" s="68">
        <v>0</v>
      </c>
      <c r="M53" s="68">
        <v>0</v>
      </c>
      <c r="N53" s="3">
        <v>110</v>
      </c>
      <c r="O53" s="4">
        <f>N53*H53</f>
        <v>760063.56148148188</v>
      </c>
      <c r="P53" s="9"/>
    </row>
    <row r="54" spans="1:21" s="8" customFormat="1" ht="25.5" customHeight="1" x14ac:dyDescent="0.2">
      <c r="A54" s="32">
        <f>IF(I54&lt;&gt;"",1+MAX($A$6:A53),"")</f>
        <v>24</v>
      </c>
      <c r="B54" s="34" t="s">
        <v>164</v>
      </c>
      <c r="C54" s="34" t="s">
        <v>164</v>
      </c>
      <c r="E54" s="30" t="s">
        <v>55</v>
      </c>
      <c r="F54" s="6">
        <v>10527.067333333332</v>
      </c>
      <c r="G54" s="1">
        <v>0.1</v>
      </c>
      <c r="H54" s="2">
        <f>F54*(1+G54)</f>
        <v>11579.774066666667</v>
      </c>
      <c r="I54" s="15" t="s">
        <v>30</v>
      </c>
      <c r="J54" s="3">
        <v>35</v>
      </c>
      <c r="K54" s="37">
        <f>J54*H54</f>
        <v>405292.09233333333</v>
      </c>
      <c r="L54" s="68">
        <v>0</v>
      </c>
      <c r="M54" s="68">
        <v>0</v>
      </c>
      <c r="N54" s="3">
        <v>35</v>
      </c>
      <c r="O54" s="4">
        <f>N54*H54</f>
        <v>405292.09233333333</v>
      </c>
      <c r="P54" s="9"/>
    </row>
    <row r="55" spans="1:21" x14ac:dyDescent="0.2">
      <c r="A55" s="32" t="str">
        <f>IF(I55&lt;&gt;"",1+MAX($A$6:A54),"")</f>
        <v/>
      </c>
      <c r="B55" s="44"/>
      <c r="C55" s="43"/>
      <c r="D55" s="8"/>
      <c r="E55" s="45"/>
      <c r="F55" s="6"/>
      <c r="G55" s="1"/>
      <c r="H55" s="2"/>
      <c r="I55" s="15"/>
      <c r="J55" s="37"/>
      <c r="K55" s="37"/>
      <c r="L55" s="37"/>
      <c r="M55" s="37"/>
      <c r="N55" s="3"/>
      <c r="O55" s="4"/>
      <c r="P55" s="9"/>
    </row>
    <row r="56" spans="1:21" ht="15.75" x14ac:dyDescent="0.2">
      <c r="A56" s="32" t="str">
        <f>IF(I56&lt;&gt;"",1+MAX($A$6:A55),"")</f>
        <v/>
      </c>
      <c r="B56" s="44"/>
      <c r="C56" s="43"/>
      <c r="D56" s="46"/>
      <c r="E56" s="47" t="s">
        <v>218</v>
      </c>
      <c r="F56" s="6"/>
      <c r="G56" s="1"/>
      <c r="H56" s="2"/>
      <c r="I56" s="15"/>
      <c r="J56" s="37"/>
      <c r="K56" s="37"/>
      <c r="L56" s="37"/>
      <c r="M56" s="37"/>
      <c r="N56" s="3"/>
      <c r="O56" s="4"/>
      <c r="P56" s="9"/>
    </row>
    <row r="57" spans="1:21" x14ac:dyDescent="0.2">
      <c r="A57" s="32" t="str">
        <f>IF(I57&lt;&gt;"",1+MAX($A$6:A56),"")</f>
        <v/>
      </c>
      <c r="B57" s="44"/>
      <c r="C57" s="43"/>
      <c r="D57" s="8"/>
      <c r="E57" s="45"/>
      <c r="F57" s="6"/>
      <c r="G57" s="1"/>
      <c r="H57" s="2"/>
      <c r="I57" s="15"/>
      <c r="J57" s="37"/>
      <c r="K57" s="37"/>
      <c r="L57" s="37"/>
      <c r="M57" s="37"/>
      <c r="N57" s="3"/>
      <c r="O57" s="4"/>
      <c r="P57" s="9"/>
    </row>
    <row r="58" spans="1:21" s="8" customFormat="1" ht="25.5" customHeight="1" x14ac:dyDescent="0.2">
      <c r="A58" s="32">
        <f>IF(I58&lt;&gt;"",1+MAX($A$6:A57),"")</f>
        <v>25</v>
      </c>
      <c r="B58" s="34" t="s">
        <v>164</v>
      </c>
      <c r="C58" s="34" t="s">
        <v>164</v>
      </c>
      <c r="E58" s="30" t="s">
        <v>217</v>
      </c>
      <c r="F58" s="6">
        <f>F54-F53</f>
        <v>4245.5502962962928</v>
      </c>
      <c r="G58" s="1">
        <v>0.1</v>
      </c>
      <c r="H58" s="2">
        <f>F58*(1+G58)</f>
        <v>4670.1053259259224</v>
      </c>
      <c r="I58" s="15" t="s">
        <v>30</v>
      </c>
      <c r="J58" s="64">
        <v>33.75</v>
      </c>
      <c r="K58" s="65">
        <f>J58*H58</f>
        <v>157616.05474999989</v>
      </c>
      <c r="L58" s="65">
        <v>11.25</v>
      </c>
      <c r="M58" s="65">
        <f>L58*H58</f>
        <v>52538.684916666629</v>
      </c>
      <c r="N58" s="64">
        <v>45</v>
      </c>
      <c r="O58" s="4">
        <f>N58*H58</f>
        <v>210154.73966666652</v>
      </c>
      <c r="P58" s="9"/>
    </row>
    <row r="59" spans="1:21" x14ac:dyDescent="0.2">
      <c r="A59" s="32" t="str">
        <f>IF(I59&lt;&gt;"",1+MAX($A$6:A58),"")</f>
        <v/>
      </c>
      <c r="B59" s="44"/>
      <c r="C59" s="43"/>
      <c r="D59" s="8"/>
      <c r="E59" s="45"/>
      <c r="F59" s="6"/>
      <c r="G59" s="1"/>
      <c r="H59" s="2"/>
      <c r="I59" s="15"/>
      <c r="J59" s="3"/>
      <c r="K59" s="37"/>
      <c r="L59" s="37"/>
      <c r="M59" s="37"/>
      <c r="N59" s="3"/>
      <c r="O59" s="4"/>
      <c r="P59" s="9"/>
    </row>
    <row r="60" spans="1:21" ht="15.75" x14ac:dyDescent="0.2">
      <c r="A60" s="32" t="str">
        <f>IF(I60&lt;&gt;"",1+MAX($A$6:A59),"")</f>
        <v/>
      </c>
      <c r="B60" s="44"/>
      <c r="C60" s="43"/>
      <c r="D60" s="46"/>
      <c r="E60" s="47" t="s">
        <v>214</v>
      </c>
      <c r="F60" s="6"/>
      <c r="G60" s="1"/>
      <c r="H60" s="2"/>
      <c r="I60" s="15"/>
      <c r="J60" s="3"/>
      <c r="K60" s="37"/>
      <c r="L60" s="37"/>
      <c r="M60" s="37"/>
      <c r="N60" s="3"/>
      <c r="O60" s="4"/>
      <c r="P60" s="9"/>
    </row>
    <row r="61" spans="1:21" x14ac:dyDescent="0.2">
      <c r="A61" s="32" t="str">
        <f>IF(I61&lt;&gt;"",1+MAX($A$6:A60),"")</f>
        <v/>
      </c>
      <c r="B61" s="44"/>
      <c r="C61" s="43"/>
      <c r="D61" s="8"/>
      <c r="E61" s="45"/>
      <c r="F61" s="6"/>
      <c r="G61" s="1"/>
      <c r="H61" s="2"/>
      <c r="I61" s="15"/>
      <c r="J61" s="3"/>
      <c r="K61" s="37"/>
      <c r="L61" s="37"/>
      <c r="M61" s="37"/>
      <c r="N61" s="3"/>
      <c r="O61" s="4"/>
      <c r="P61" s="9"/>
    </row>
    <row r="62" spans="1:21" s="8" customFormat="1" ht="25.5" customHeight="1" x14ac:dyDescent="0.2">
      <c r="A62" s="32">
        <f>IF(I62&lt;&gt;"",1+MAX($A$6:A61),"")</f>
        <v>26</v>
      </c>
      <c r="B62" s="34" t="s">
        <v>164</v>
      </c>
      <c r="C62" s="34" t="s">
        <v>164</v>
      </c>
      <c r="E62" s="30" t="s">
        <v>224</v>
      </c>
      <c r="F62" s="6">
        <f>0.67*223348.12/27</f>
        <v>5542.3422370370372</v>
      </c>
      <c r="G62" s="1">
        <v>0.1</v>
      </c>
      <c r="H62" s="2">
        <f>F62*(1+G62)</f>
        <v>6096.5764607407418</v>
      </c>
      <c r="I62" s="15" t="s">
        <v>30</v>
      </c>
      <c r="J62" s="3">
        <v>72</v>
      </c>
      <c r="K62" s="37">
        <f>J62*H62</f>
        <v>438953.5051733334</v>
      </c>
      <c r="L62" s="68">
        <v>0</v>
      </c>
      <c r="M62" s="68">
        <v>0</v>
      </c>
      <c r="N62" s="3">
        <v>72</v>
      </c>
      <c r="O62" s="4">
        <f>N62*H62</f>
        <v>438953.5051733334</v>
      </c>
      <c r="P62" s="9"/>
    </row>
    <row r="63" spans="1:21" s="8" customFormat="1" ht="25.5" customHeight="1" x14ac:dyDescent="0.2">
      <c r="A63" s="32">
        <f>IF(I63&lt;&gt;"",1+MAX($A$6:A62),"")</f>
        <v>27</v>
      </c>
      <c r="B63" s="34" t="s">
        <v>164</v>
      </c>
      <c r="C63" s="34" t="s">
        <v>164</v>
      </c>
      <c r="E63" s="30" t="s">
        <v>216</v>
      </c>
      <c r="F63" s="6">
        <f>F62</f>
        <v>5542.3422370370372</v>
      </c>
      <c r="G63" s="1">
        <v>0.1</v>
      </c>
      <c r="H63" s="2">
        <f>F63*(1+G63)</f>
        <v>6096.5764607407418</v>
      </c>
      <c r="I63" s="15" t="s">
        <v>30</v>
      </c>
      <c r="J63" s="64">
        <v>33.75</v>
      </c>
      <c r="K63" s="65">
        <f>J63*H63</f>
        <v>205759.45555000004</v>
      </c>
      <c r="L63" s="65">
        <v>11.25</v>
      </c>
      <c r="M63" s="65">
        <f>L63*H63</f>
        <v>68586.485183333352</v>
      </c>
      <c r="N63" s="64">
        <v>45</v>
      </c>
      <c r="O63" s="4">
        <f>N63*H63</f>
        <v>274345.94073333341</v>
      </c>
      <c r="P63" s="9"/>
    </row>
    <row r="64" spans="1:21" s="8" customFormat="1" ht="25.5" customHeight="1" x14ac:dyDescent="0.2">
      <c r="A64" s="32">
        <f>IF(I64&lt;&gt;"",1+MAX($A$6:A63),"")</f>
        <v>28</v>
      </c>
      <c r="B64" s="34" t="s">
        <v>164</v>
      </c>
      <c r="C64" s="34" t="s">
        <v>164</v>
      </c>
      <c r="E64" s="30" t="s">
        <v>215</v>
      </c>
      <c r="F64" s="6">
        <v>223348.11999999991</v>
      </c>
      <c r="G64" s="1">
        <v>0.1</v>
      </c>
      <c r="H64" s="2">
        <f>F64*(1+G64)</f>
        <v>245682.93199999991</v>
      </c>
      <c r="I64" s="15" t="s">
        <v>23</v>
      </c>
      <c r="J64" s="3">
        <v>1.18</v>
      </c>
      <c r="K64" s="37">
        <f>J64*H64</f>
        <v>289905.8597599999</v>
      </c>
      <c r="L64" s="68">
        <v>0</v>
      </c>
      <c r="M64" s="68">
        <v>0</v>
      </c>
      <c r="N64" s="3">
        <v>1.18</v>
      </c>
      <c r="O64" s="4">
        <f>N64*H64</f>
        <v>289905.8597599999</v>
      </c>
      <c r="P64" s="9"/>
    </row>
    <row r="65" spans="1:16" customFormat="1" ht="16.5" thickBot="1" x14ac:dyDescent="0.3">
      <c r="A65" s="32" t="str">
        <f>IF(I65&lt;&gt;"",1+MAX($A$6:A64),"")</f>
        <v/>
      </c>
      <c r="B65" s="34"/>
      <c r="C65" s="34"/>
      <c r="D65" s="8"/>
      <c r="E65" s="38"/>
      <c r="F65" s="6"/>
      <c r="G65" s="1"/>
      <c r="H65" s="6"/>
      <c r="I65" s="15"/>
      <c r="J65" s="15"/>
      <c r="K65" s="15"/>
      <c r="L65" s="15"/>
      <c r="M65" s="15"/>
      <c r="N65" s="3"/>
      <c r="O65" s="4"/>
      <c r="P65" s="39"/>
    </row>
    <row r="66" spans="1:16" s="53" customFormat="1" ht="16.5" thickBot="1" x14ac:dyDescent="0.25">
      <c r="A66" s="56" t="str">
        <f>IF(I66&lt;&gt;"",1+MAX($A$6:A65),"")</f>
        <v/>
      </c>
      <c r="B66" s="57"/>
      <c r="C66" s="57"/>
      <c r="D66" s="57" t="s">
        <v>40</v>
      </c>
      <c r="E66" s="58" t="s">
        <v>32</v>
      </c>
      <c r="F66" s="59"/>
      <c r="G66" s="60"/>
      <c r="H66" s="60"/>
      <c r="I66" s="60"/>
      <c r="J66" s="60"/>
      <c r="K66" s="60"/>
      <c r="L66" s="60"/>
      <c r="M66" s="60"/>
      <c r="N66" s="60"/>
      <c r="O66" s="60"/>
      <c r="P66" s="61">
        <f>SUM(O71:O214)</f>
        <v>2764422.7818874074</v>
      </c>
    </row>
    <row r="67" spans="1:16" ht="15.75" x14ac:dyDescent="0.2">
      <c r="A67" s="32" t="str">
        <f>IF(I67&lt;&gt;"",1+MAX($A$6:A66),"")</f>
        <v/>
      </c>
      <c r="B67" s="44"/>
      <c r="C67" s="43"/>
      <c r="D67" s="21"/>
      <c r="E67" s="22"/>
      <c r="F67" s="49"/>
      <c r="G67" s="8"/>
      <c r="H67" s="8"/>
      <c r="J67" s="37"/>
      <c r="K67" s="37"/>
      <c r="L67" s="37"/>
      <c r="M67" s="37"/>
      <c r="N67" s="8"/>
      <c r="O67" s="8"/>
      <c r="P67" s="9"/>
    </row>
    <row r="68" spans="1:16" ht="15.75" x14ac:dyDescent="0.2">
      <c r="A68" s="32" t="str">
        <f>IF(I68&lt;&gt;"",1+MAX($A$6:A67),"")</f>
        <v/>
      </c>
      <c r="B68" s="44"/>
      <c r="C68" s="43"/>
      <c r="D68" s="40"/>
      <c r="E68" s="41" t="s">
        <v>41</v>
      </c>
      <c r="F68" s="49"/>
      <c r="G68" s="8"/>
      <c r="H68" s="8"/>
      <c r="J68" s="37"/>
      <c r="K68" s="37"/>
      <c r="L68" s="37"/>
      <c r="M68" s="37"/>
      <c r="N68" s="8"/>
      <c r="O68" s="8"/>
      <c r="P68" s="9"/>
    </row>
    <row r="69" spans="1:16" x14ac:dyDescent="0.2">
      <c r="A69" s="32" t="str">
        <f>IF(I69&lt;&gt;"",1+MAX($A$6:A68),"")</f>
        <v/>
      </c>
      <c r="B69" s="44"/>
      <c r="C69" s="43"/>
      <c r="D69" s="8"/>
      <c r="E69" s="45"/>
      <c r="F69" s="6"/>
      <c r="G69" s="1"/>
      <c r="H69" s="2"/>
      <c r="I69" s="15"/>
      <c r="J69" s="37"/>
      <c r="K69" s="37"/>
      <c r="L69" s="37"/>
      <c r="M69" s="37"/>
      <c r="N69" s="3"/>
      <c r="O69" s="4"/>
      <c r="P69" s="9"/>
    </row>
    <row r="70" spans="1:16" ht="15.75" x14ac:dyDescent="0.2">
      <c r="A70" s="32" t="str">
        <f>IF(I70&lt;&gt;"",1+MAX($A$6:A69),"")</f>
        <v/>
      </c>
      <c r="B70" s="44"/>
      <c r="C70" s="43"/>
      <c r="D70" s="46"/>
      <c r="E70" s="47" t="s">
        <v>72</v>
      </c>
      <c r="F70" s="6"/>
      <c r="G70" s="1"/>
      <c r="H70" s="2"/>
      <c r="I70" s="15"/>
      <c r="J70" s="37"/>
      <c r="K70" s="37"/>
      <c r="L70" s="37"/>
      <c r="M70" s="37"/>
      <c r="N70" s="3"/>
      <c r="O70" s="4"/>
      <c r="P70" s="9"/>
    </row>
    <row r="71" spans="1:16" x14ac:dyDescent="0.2">
      <c r="A71" s="32" t="str">
        <f>IF(I71&lt;&gt;"",1+MAX($A$6:A70),"")</f>
        <v/>
      </c>
      <c r="B71" s="44"/>
      <c r="C71" s="43"/>
      <c r="D71" s="8"/>
      <c r="E71" s="45"/>
      <c r="F71" s="6"/>
      <c r="G71" s="1"/>
      <c r="H71" s="2"/>
      <c r="I71" s="15"/>
      <c r="J71" s="37"/>
      <c r="K71" s="37"/>
      <c r="L71" s="37"/>
      <c r="M71" s="37"/>
      <c r="N71" s="3"/>
      <c r="O71" s="4"/>
      <c r="P71" s="9"/>
    </row>
    <row r="72" spans="1:16" s="8" customFormat="1" ht="25.5" customHeight="1" x14ac:dyDescent="0.2">
      <c r="A72" s="32">
        <f>IF(I72&lt;&gt;"",1+MAX($A$6:A71),"")</f>
        <v>29</v>
      </c>
      <c r="B72" s="34" t="s">
        <v>57</v>
      </c>
      <c r="C72" s="34" t="s">
        <v>77</v>
      </c>
      <c r="E72" s="30" t="s">
        <v>73</v>
      </c>
      <c r="F72" s="6">
        <v>35747.31</v>
      </c>
      <c r="G72" s="1">
        <v>0.1</v>
      </c>
      <c r="H72" s="2">
        <f>F72*(1+G72)</f>
        <v>39322.040999999997</v>
      </c>
      <c r="I72" s="15" t="s">
        <v>23</v>
      </c>
      <c r="J72" s="3">
        <v>2.3499999999999996</v>
      </c>
      <c r="K72" s="37">
        <f>J72*H72</f>
        <v>92406.796349999975</v>
      </c>
      <c r="L72" s="37">
        <v>2.6500000000000004</v>
      </c>
      <c r="M72" s="37">
        <f>L72*H72</f>
        <v>104203.40865000001</v>
      </c>
      <c r="N72" s="3">
        <v>5</v>
      </c>
      <c r="O72" s="4">
        <f>N72*H72</f>
        <v>196610.20499999999</v>
      </c>
      <c r="P72" s="9"/>
    </row>
    <row r="73" spans="1:16" s="8" customFormat="1" ht="25.5" customHeight="1" x14ac:dyDescent="0.2">
      <c r="A73" s="32">
        <f>IF(I73&lt;&gt;"",1+MAX($A$6:A72),"")</f>
        <v>30</v>
      </c>
      <c r="B73" s="34" t="s">
        <v>57</v>
      </c>
      <c r="C73" s="34" t="s">
        <v>77</v>
      </c>
      <c r="E73" s="30" t="s">
        <v>74</v>
      </c>
      <c r="F73" s="6">
        <f>F72</f>
        <v>35747.31</v>
      </c>
      <c r="G73" s="1">
        <v>0.1</v>
      </c>
      <c r="H73" s="2">
        <f>F73*(1+G73)</f>
        <v>39322.040999999997</v>
      </c>
      <c r="I73" s="15" t="s">
        <v>23</v>
      </c>
      <c r="J73" s="3">
        <v>1.974</v>
      </c>
      <c r="K73" s="37">
        <f>J73*H73</f>
        <v>77621.708933999995</v>
      </c>
      <c r="L73" s="37">
        <v>2.2260000000000004</v>
      </c>
      <c r="M73" s="37">
        <f>L73*H73</f>
        <v>87530.863266000015</v>
      </c>
      <c r="N73" s="3">
        <v>4.2</v>
      </c>
      <c r="O73" s="4">
        <f>N73*H73</f>
        <v>165152.5722</v>
      </c>
      <c r="P73" s="9"/>
    </row>
    <row r="74" spans="1:16" s="8" customFormat="1" ht="25.5" customHeight="1" x14ac:dyDescent="0.2">
      <c r="A74" s="32">
        <f>IF(I74&lt;&gt;"",1+MAX($A$6:A73),"")</f>
        <v>31</v>
      </c>
      <c r="B74" s="34" t="s">
        <v>57</v>
      </c>
      <c r="C74" s="34" t="s">
        <v>77</v>
      </c>
      <c r="E74" s="30" t="s">
        <v>75</v>
      </c>
      <c r="F74" s="6">
        <f>F72*0.5/27</f>
        <v>661.98722222222216</v>
      </c>
      <c r="G74" s="1">
        <v>0.1</v>
      </c>
      <c r="H74" s="2">
        <f>F74*(1+G74)</f>
        <v>728.18594444444443</v>
      </c>
      <c r="I74" s="15" t="s">
        <v>30</v>
      </c>
      <c r="J74" s="64">
        <v>36.04</v>
      </c>
      <c r="K74" s="65">
        <f>J74*H74</f>
        <v>26243.821437777777</v>
      </c>
      <c r="L74" s="65">
        <v>31.959999999999997</v>
      </c>
      <c r="M74" s="65">
        <f>L74*H74</f>
        <v>23272.822784444441</v>
      </c>
      <c r="N74" s="64">
        <v>68</v>
      </c>
      <c r="O74" s="4">
        <f>N74*H74</f>
        <v>49516.644222222225</v>
      </c>
      <c r="P74" s="9"/>
    </row>
    <row r="75" spans="1:16" s="8" customFormat="1" ht="25.5" customHeight="1" x14ac:dyDescent="0.2">
      <c r="A75" s="32">
        <f>IF(I75&lt;&gt;"",1+MAX($A$6:A74),"")</f>
        <v>32</v>
      </c>
      <c r="B75" s="34" t="s">
        <v>57</v>
      </c>
      <c r="C75" s="34" t="s">
        <v>77</v>
      </c>
      <c r="E75" s="30" t="s">
        <v>76</v>
      </c>
      <c r="F75" s="6">
        <f>F72*1/27</f>
        <v>1323.9744444444443</v>
      </c>
      <c r="G75" s="1">
        <v>0.1</v>
      </c>
      <c r="H75" s="2">
        <f>F75*(1+G75)</f>
        <v>1456.3718888888889</v>
      </c>
      <c r="I75" s="15" t="s">
        <v>30</v>
      </c>
      <c r="J75" s="64">
        <v>21.15</v>
      </c>
      <c r="K75" s="65">
        <f>J75*H75</f>
        <v>30802.265449999999</v>
      </c>
      <c r="L75" s="65">
        <v>23.85</v>
      </c>
      <c r="M75" s="65">
        <f>L75*H75</f>
        <v>34734.469550000002</v>
      </c>
      <c r="N75" s="64">
        <v>45</v>
      </c>
      <c r="O75" s="4">
        <f>N75*H75</f>
        <v>65536.735000000001</v>
      </c>
      <c r="P75" s="9"/>
    </row>
    <row r="76" spans="1:16" x14ac:dyDescent="0.2">
      <c r="A76" s="32" t="str">
        <f>IF(I76&lt;&gt;"",1+MAX($A$6:A75),"")</f>
        <v/>
      </c>
      <c r="B76" s="44"/>
      <c r="C76" s="43"/>
      <c r="D76" s="8"/>
      <c r="E76" s="45"/>
      <c r="F76" s="6"/>
      <c r="G76" s="1"/>
      <c r="H76" s="2"/>
      <c r="I76" s="15"/>
      <c r="J76" s="37"/>
      <c r="K76" s="37"/>
      <c r="L76" s="37"/>
      <c r="M76" s="37"/>
      <c r="N76" s="3"/>
      <c r="O76" s="4"/>
      <c r="P76" s="9"/>
    </row>
    <row r="77" spans="1:16" ht="15.75" x14ac:dyDescent="0.2">
      <c r="A77" s="32" t="str">
        <f>IF(I77&lt;&gt;"",1+MAX($A$6:A76),"")</f>
        <v/>
      </c>
      <c r="B77" s="44"/>
      <c r="C77" s="43"/>
      <c r="D77" s="46"/>
      <c r="E77" s="47" t="s">
        <v>78</v>
      </c>
      <c r="F77" s="6"/>
      <c r="G77" s="1"/>
      <c r="H77" s="2"/>
      <c r="I77" s="15"/>
      <c r="J77" s="37"/>
      <c r="K77" s="37"/>
      <c r="L77" s="37"/>
      <c r="M77" s="37"/>
      <c r="N77" s="3"/>
      <c r="O77" s="4"/>
      <c r="P77" s="9"/>
    </row>
    <row r="78" spans="1:16" x14ac:dyDescent="0.2">
      <c r="A78" s="32" t="str">
        <f>IF(I78&lt;&gt;"",1+MAX($A$6:A77),"")</f>
        <v/>
      </c>
      <c r="B78" s="44"/>
      <c r="C78" s="43"/>
      <c r="D78" s="8"/>
      <c r="E78" s="45"/>
      <c r="F78" s="6"/>
      <c r="G78" s="1"/>
      <c r="H78" s="2"/>
      <c r="I78" s="15"/>
      <c r="J78" s="37"/>
      <c r="K78" s="37"/>
      <c r="L78" s="37"/>
      <c r="M78" s="37"/>
      <c r="N78" s="3"/>
      <c r="O78" s="4"/>
      <c r="P78" s="9"/>
    </row>
    <row r="79" spans="1:16" s="8" customFormat="1" ht="25.5" customHeight="1" x14ac:dyDescent="0.2">
      <c r="A79" s="32">
        <f>IF(I79&lt;&gt;"",1+MAX($A$6:A78),"")</f>
        <v>33</v>
      </c>
      <c r="B79" s="34" t="s">
        <v>57</v>
      </c>
      <c r="C79" s="34" t="s">
        <v>77</v>
      </c>
      <c r="E79" s="30" t="s">
        <v>73</v>
      </c>
      <c r="F79" s="6">
        <v>25733.98</v>
      </c>
      <c r="G79" s="1">
        <v>0.1</v>
      </c>
      <c r="H79" s="2">
        <f>F79*(1+G79)</f>
        <v>28307.378000000001</v>
      </c>
      <c r="I79" s="15" t="s">
        <v>23</v>
      </c>
      <c r="J79" s="3">
        <v>2.1149999999999998</v>
      </c>
      <c r="K79" s="37">
        <f t="shared" ref="K79:K80" si="15">J79*H79</f>
        <v>59870.104469999991</v>
      </c>
      <c r="L79" s="37">
        <v>2.3850000000000002</v>
      </c>
      <c r="M79" s="37">
        <f>L79*H79</f>
        <v>67513.09653000001</v>
      </c>
      <c r="N79" s="3">
        <v>4.5</v>
      </c>
      <c r="O79" s="4">
        <f>N79*H79</f>
        <v>127383.201</v>
      </c>
      <c r="P79" s="9"/>
    </row>
    <row r="80" spans="1:16" s="8" customFormat="1" ht="25.5" customHeight="1" x14ac:dyDescent="0.2">
      <c r="A80" s="32">
        <f>IF(I80&lt;&gt;"",1+MAX($A$6:A79),"")</f>
        <v>34</v>
      </c>
      <c r="B80" s="34" t="s">
        <v>57</v>
      </c>
      <c r="C80" s="34" t="s">
        <v>77</v>
      </c>
      <c r="E80" s="30" t="s">
        <v>79</v>
      </c>
      <c r="F80" s="6">
        <v>537.12</v>
      </c>
      <c r="G80" s="1">
        <v>0.1</v>
      </c>
      <c r="H80" s="2">
        <f>F80*(1+G80)</f>
        <v>590.83200000000011</v>
      </c>
      <c r="I80" s="15" t="s">
        <v>23</v>
      </c>
      <c r="J80" s="3">
        <v>1.833</v>
      </c>
      <c r="K80" s="37">
        <f t="shared" si="15"/>
        <v>1082.9950560000002</v>
      </c>
      <c r="L80" s="37">
        <v>2.0670000000000002</v>
      </c>
      <c r="M80" s="37">
        <f>L80*H80</f>
        <v>1221.2497440000004</v>
      </c>
      <c r="N80" s="3">
        <v>3.9</v>
      </c>
      <c r="O80" s="4">
        <f>N80*H80</f>
        <v>2304.2448000000004</v>
      </c>
      <c r="P80" s="9"/>
    </row>
    <row r="81" spans="1:16" s="8" customFormat="1" ht="25.5" customHeight="1" x14ac:dyDescent="0.2">
      <c r="A81" s="32">
        <f>IF(I81&lt;&gt;"",1+MAX($A$6:A80),"")</f>
        <v>35</v>
      </c>
      <c r="B81" s="34" t="s">
        <v>57</v>
      </c>
      <c r="C81" s="34" t="s">
        <v>77</v>
      </c>
      <c r="E81" s="30" t="s">
        <v>75</v>
      </c>
      <c r="F81" s="6">
        <f>F79*0.5/27</f>
        <v>476.55518518518517</v>
      </c>
      <c r="G81" s="1">
        <v>0.1</v>
      </c>
      <c r="H81" s="2">
        <f>F81*(1+G81)</f>
        <v>524.21070370370376</v>
      </c>
      <c r="I81" s="15" t="s">
        <v>30</v>
      </c>
      <c r="J81" s="64">
        <v>36.04</v>
      </c>
      <c r="K81" s="65">
        <f>J81*H81</f>
        <v>18892.553761481482</v>
      </c>
      <c r="L81" s="65">
        <v>31.959999999999997</v>
      </c>
      <c r="M81" s="65">
        <f>L81*H81</f>
        <v>16753.774090370371</v>
      </c>
      <c r="N81" s="64">
        <v>68</v>
      </c>
      <c r="O81" s="4">
        <f>N81*H81</f>
        <v>35646.327851851856</v>
      </c>
      <c r="P81" s="9"/>
    </row>
    <row r="82" spans="1:16" s="8" customFormat="1" ht="25.5" customHeight="1" x14ac:dyDescent="0.2">
      <c r="A82" s="32">
        <f>IF(I82&lt;&gt;"",1+MAX($A$6:A81),"")</f>
        <v>36</v>
      </c>
      <c r="B82" s="34" t="s">
        <v>57</v>
      </c>
      <c r="C82" s="34" t="s">
        <v>77</v>
      </c>
      <c r="E82" s="30" t="s">
        <v>76</v>
      </c>
      <c r="F82" s="6">
        <f>F79*1/27</f>
        <v>953.11037037037033</v>
      </c>
      <c r="G82" s="1">
        <v>0.1</v>
      </c>
      <c r="H82" s="2">
        <f>F82*(1+G82)</f>
        <v>1048.4214074074075</v>
      </c>
      <c r="I82" s="15" t="s">
        <v>30</v>
      </c>
      <c r="J82" s="64">
        <v>21.15</v>
      </c>
      <c r="K82" s="65">
        <f>J82*H82</f>
        <v>22174.112766666669</v>
      </c>
      <c r="L82" s="65">
        <v>23.85</v>
      </c>
      <c r="M82" s="65">
        <f>L82*H82</f>
        <v>25004.850566666672</v>
      </c>
      <c r="N82" s="64">
        <v>45</v>
      </c>
      <c r="O82" s="4">
        <f>N82*H82</f>
        <v>47178.96333333334</v>
      </c>
      <c r="P82" s="9"/>
    </row>
    <row r="83" spans="1:16" x14ac:dyDescent="0.2">
      <c r="A83" s="32" t="str">
        <f>IF(I83&lt;&gt;"",1+MAX($A$6:A82),"")</f>
        <v/>
      </c>
      <c r="B83" s="44"/>
      <c r="C83" s="43"/>
      <c r="D83" s="8"/>
      <c r="E83" s="45"/>
      <c r="F83" s="6"/>
      <c r="G83" s="1"/>
      <c r="H83" s="2"/>
      <c r="I83" s="15"/>
      <c r="J83" s="37"/>
      <c r="K83" s="37"/>
      <c r="L83" s="37"/>
      <c r="M83" s="37"/>
      <c r="N83" s="3"/>
      <c r="O83" s="4"/>
      <c r="P83" s="9"/>
    </row>
    <row r="84" spans="1:16" ht="15.75" x14ac:dyDescent="0.2">
      <c r="A84" s="32" t="str">
        <f>IF(I84&lt;&gt;"",1+MAX($A$6:A83),"")</f>
        <v/>
      </c>
      <c r="B84" s="44"/>
      <c r="C84" s="43"/>
      <c r="D84" s="46"/>
      <c r="E84" s="47" t="s">
        <v>80</v>
      </c>
      <c r="F84" s="6"/>
      <c r="G84" s="1"/>
      <c r="H84" s="2"/>
      <c r="I84" s="15"/>
      <c r="J84" s="37"/>
      <c r="K84" s="37"/>
      <c r="L84" s="37"/>
      <c r="M84" s="37"/>
      <c r="N84" s="3"/>
      <c r="O84" s="4"/>
      <c r="P84" s="9"/>
    </row>
    <row r="85" spans="1:16" x14ac:dyDescent="0.2">
      <c r="A85" s="32" t="str">
        <f>IF(I85&lt;&gt;"",1+MAX($A$6:A84),"")</f>
        <v/>
      </c>
      <c r="B85" s="44"/>
      <c r="C85" s="43"/>
      <c r="D85" s="8"/>
      <c r="E85" s="45"/>
      <c r="F85" s="6"/>
      <c r="G85" s="1"/>
      <c r="H85" s="2"/>
      <c r="I85" s="15"/>
      <c r="J85" s="37"/>
      <c r="K85" s="37"/>
      <c r="L85" s="37"/>
      <c r="M85" s="37"/>
      <c r="N85" s="3"/>
      <c r="O85" s="4"/>
      <c r="P85" s="9"/>
    </row>
    <row r="86" spans="1:16" s="8" customFormat="1" ht="25.5" customHeight="1" x14ac:dyDescent="0.2">
      <c r="A86" s="32">
        <f>IF(I86&lt;&gt;"",1+MAX($A$6:A85),"")</f>
        <v>37</v>
      </c>
      <c r="B86" s="34" t="s">
        <v>57</v>
      </c>
      <c r="C86" s="34" t="s">
        <v>146</v>
      </c>
      <c r="E86" s="30" t="s">
        <v>81</v>
      </c>
      <c r="F86" s="6">
        <v>3893.7</v>
      </c>
      <c r="G86" s="1">
        <v>0.1</v>
      </c>
      <c r="H86" s="2">
        <f t="shared" ref="H86:H91" si="16">F86*(1+G86)</f>
        <v>4283.07</v>
      </c>
      <c r="I86" s="15" t="s">
        <v>23</v>
      </c>
      <c r="J86" s="3">
        <v>1.7859999999999998</v>
      </c>
      <c r="K86" s="37">
        <f t="shared" ref="K86:K89" si="17">J86*H86</f>
        <v>7649.5630199999987</v>
      </c>
      <c r="L86" s="37">
        <v>2.0139999999999998</v>
      </c>
      <c r="M86" s="37">
        <f t="shared" ref="M86:M91" si="18">L86*H86</f>
        <v>8626.1029799999978</v>
      </c>
      <c r="N86" s="3">
        <v>3.8</v>
      </c>
      <c r="O86" s="4">
        <f t="shared" ref="O86:O91" si="19">N86*H86</f>
        <v>16275.665999999997</v>
      </c>
      <c r="P86" s="9"/>
    </row>
    <row r="87" spans="1:16" s="8" customFormat="1" ht="25.5" customHeight="1" x14ac:dyDescent="0.2">
      <c r="A87" s="32">
        <f>IF(I87&lt;&gt;"",1+MAX($A$6:A86),"")</f>
        <v>38</v>
      </c>
      <c r="B87" s="34" t="s">
        <v>57</v>
      </c>
      <c r="C87" s="34" t="s">
        <v>146</v>
      </c>
      <c r="E87" s="30" t="s">
        <v>82</v>
      </c>
      <c r="F87" s="6">
        <f>F86</f>
        <v>3893.7</v>
      </c>
      <c r="G87" s="1">
        <v>0.1</v>
      </c>
      <c r="H87" s="2">
        <f t="shared" si="16"/>
        <v>4283.07</v>
      </c>
      <c r="I87" s="15" t="s">
        <v>23</v>
      </c>
      <c r="J87" s="3">
        <v>1.3159999999999998</v>
      </c>
      <c r="K87" s="37">
        <f t="shared" si="17"/>
        <v>5636.5201199999992</v>
      </c>
      <c r="L87" s="37">
        <v>1.484</v>
      </c>
      <c r="M87" s="37">
        <f t="shared" si="18"/>
        <v>6356.0758799999994</v>
      </c>
      <c r="N87" s="3">
        <v>2.8</v>
      </c>
      <c r="O87" s="4">
        <f t="shared" si="19"/>
        <v>11992.595999999998</v>
      </c>
      <c r="P87" s="9"/>
    </row>
    <row r="88" spans="1:16" s="8" customFormat="1" ht="25.5" customHeight="1" x14ac:dyDescent="0.2">
      <c r="A88" s="32">
        <f>IF(I88&lt;&gt;"",1+MAX($A$6:A87),"")</f>
        <v>39</v>
      </c>
      <c r="B88" s="34" t="s">
        <v>57</v>
      </c>
      <c r="C88" s="34" t="s">
        <v>146</v>
      </c>
      <c r="E88" s="30" t="s">
        <v>83</v>
      </c>
      <c r="F88" s="6">
        <f>F87</f>
        <v>3893.7</v>
      </c>
      <c r="G88" s="1">
        <v>0.1</v>
      </c>
      <c r="H88" s="2">
        <f t="shared" si="16"/>
        <v>4283.07</v>
      </c>
      <c r="I88" s="15" t="s">
        <v>23</v>
      </c>
      <c r="J88" s="3">
        <v>1.3159999999999998</v>
      </c>
      <c r="K88" s="37">
        <f t="shared" si="17"/>
        <v>5636.5201199999992</v>
      </c>
      <c r="L88" s="37">
        <v>1.484</v>
      </c>
      <c r="M88" s="37">
        <f t="shared" si="18"/>
        <v>6356.0758799999994</v>
      </c>
      <c r="N88" s="3">
        <v>2.8</v>
      </c>
      <c r="O88" s="4">
        <f>N88*H88</f>
        <v>11992.595999999998</v>
      </c>
      <c r="P88" s="9"/>
    </row>
    <row r="89" spans="1:16" s="8" customFormat="1" ht="25.5" customHeight="1" x14ac:dyDescent="0.2">
      <c r="A89" s="32">
        <f>IF(I89&lt;&gt;"",1+MAX($A$6:A88),"")</f>
        <v>40</v>
      </c>
      <c r="B89" s="34" t="s">
        <v>57</v>
      </c>
      <c r="C89" s="34" t="s">
        <v>146</v>
      </c>
      <c r="E89" s="30" t="s">
        <v>84</v>
      </c>
      <c r="F89" s="6">
        <f>F88</f>
        <v>3893.7</v>
      </c>
      <c r="G89" s="1">
        <v>0.1</v>
      </c>
      <c r="H89" s="2">
        <f t="shared" si="16"/>
        <v>4283.07</v>
      </c>
      <c r="I89" s="15" t="s">
        <v>23</v>
      </c>
      <c r="J89" s="3">
        <v>1.3159999999999998</v>
      </c>
      <c r="K89" s="37">
        <f t="shared" si="17"/>
        <v>5636.5201199999992</v>
      </c>
      <c r="L89" s="37">
        <v>1.484</v>
      </c>
      <c r="M89" s="37">
        <f t="shared" si="18"/>
        <v>6356.0758799999994</v>
      </c>
      <c r="N89" s="3">
        <v>2.8</v>
      </c>
      <c r="O89" s="4">
        <f>N89*H89</f>
        <v>11992.595999999998</v>
      </c>
      <c r="P89" s="9"/>
    </row>
    <row r="90" spans="1:16" s="8" customFormat="1" ht="25.5" customHeight="1" x14ac:dyDescent="0.2">
      <c r="A90" s="32">
        <f>IF(I90&lt;&gt;"",1+MAX($A$6:A89),"")</f>
        <v>41</v>
      </c>
      <c r="B90" s="34" t="s">
        <v>57</v>
      </c>
      <c r="C90" s="34" t="s">
        <v>146</v>
      </c>
      <c r="E90" s="30" t="s">
        <v>85</v>
      </c>
      <c r="F90" s="6">
        <f>F86*0.5/27</f>
        <v>72.105555555555554</v>
      </c>
      <c r="G90" s="1">
        <v>0.1</v>
      </c>
      <c r="H90" s="2">
        <f t="shared" si="16"/>
        <v>79.316111111111113</v>
      </c>
      <c r="I90" s="15" t="s">
        <v>30</v>
      </c>
      <c r="J90" s="64">
        <v>36.04</v>
      </c>
      <c r="K90" s="65">
        <f>J90*H90</f>
        <v>2858.5526444444445</v>
      </c>
      <c r="L90" s="65">
        <v>31.959999999999997</v>
      </c>
      <c r="M90" s="65">
        <f>L90*H90</f>
        <v>2534.9429111111108</v>
      </c>
      <c r="N90" s="64">
        <v>68</v>
      </c>
      <c r="O90" s="4">
        <f>N90*H90</f>
        <v>5393.4955555555553</v>
      </c>
      <c r="P90" s="9"/>
    </row>
    <row r="91" spans="1:16" s="8" customFormat="1" ht="25.5" customHeight="1" x14ac:dyDescent="0.2">
      <c r="A91" s="32">
        <f>IF(I91&lt;&gt;"",1+MAX($A$6:A90),"")</f>
        <v>42</v>
      </c>
      <c r="B91" s="34" t="s">
        <v>57</v>
      </c>
      <c r="C91" s="34" t="s">
        <v>146</v>
      </c>
      <c r="E91" s="30" t="s">
        <v>76</v>
      </c>
      <c r="F91" s="6">
        <f>F86*1/27</f>
        <v>144.21111111111111</v>
      </c>
      <c r="G91" s="1">
        <v>0.1</v>
      </c>
      <c r="H91" s="2">
        <f t="shared" si="16"/>
        <v>158.63222222222223</v>
      </c>
      <c r="I91" s="15" t="s">
        <v>30</v>
      </c>
      <c r="J91" s="64">
        <v>21.15</v>
      </c>
      <c r="K91" s="65">
        <f t="shared" ref="K91" si="20">J91*H91</f>
        <v>3355.0715</v>
      </c>
      <c r="L91" s="65">
        <v>23.85</v>
      </c>
      <c r="M91" s="65">
        <f t="shared" si="18"/>
        <v>3783.3785000000003</v>
      </c>
      <c r="N91" s="64">
        <v>45</v>
      </c>
      <c r="O91" s="4">
        <f t="shared" si="19"/>
        <v>7138.45</v>
      </c>
      <c r="P91" s="9"/>
    </row>
    <row r="92" spans="1:16" x14ac:dyDescent="0.2">
      <c r="A92" s="32" t="str">
        <f>IF(I92&lt;&gt;"",1+MAX($A$6:A91),"")</f>
        <v/>
      </c>
      <c r="B92" s="44"/>
      <c r="C92" s="43"/>
      <c r="D92" s="8"/>
      <c r="E92" s="45"/>
      <c r="F92" s="6"/>
      <c r="G92" s="1"/>
      <c r="H92" s="2"/>
      <c r="I92" s="15"/>
      <c r="J92" s="37"/>
      <c r="K92" s="37"/>
      <c r="L92" s="37"/>
      <c r="M92" s="37"/>
      <c r="N92" s="3"/>
      <c r="O92" s="4"/>
      <c r="P92" s="9"/>
    </row>
    <row r="93" spans="1:16" ht="15.75" x14ac:dyDescent="0.2">
      <c r="A93" s="32" t="str">
        <f>IF(I93&lt;&gt;"",1+MAX($A$6:A92),"")</f>
        <v/>
      </c>
      <c r="B93" s="44"/>
      <c r="C93" s="43"/>
      <c r="D93" s="46"/>
      <c r="E93" s="47" t="s">
        <v>86</v>
      </c>
      <c r="F93" s="6"/>
      <c r="G93" s="1"/>
      <c r="H93" s="2"/>
      <c r="I93" s="15"/>
      <c r="J93" s="37"/>
      <c r="K93" s="37"/>
      <c r="L93" s="37"/>
      <c r="M93" s="37"/>
      <c r="N93" s="3"/>
      <c r="O93" s="4"/>
      <c r="P93" s="9"/>
    </row>
    <row r="94" spans="1:16" x14ac:dyDescent="0.2">
      <c r="A94" s="32" t="str">
        <f>IF(I94&lt;&gt;"",1+MAX($A$6:A93),"")</f>
        <v/>
      </c>
      <c r="B94" s="44"/>
      <c r="C94" s="43"/>
      <c r="D94" s="8"/>
      <c r="E94" s="45"/>
      <c r="F94" s="6"/>
      <c r="G94" s="1"/>
      <c r="H94" s="2"/>
      <c r="I94" s="15"/>
      <c r="J94" s="37"/>
      <c r="K94" s="37"/>
      <c r="L94" s="37"/>
      <c r="M94" s="37"/>
      <c r="N94" s="3"/>
      <c r="O94" s="4"/>
      <c r="P94" s="9"/>
    </row>
    <row r="95" spans="1:16" s="8" customFormat="1" ht="25.5" customHeight="1" x14ac:dyDescent="0.2">
      <c r="A95" s="32">
        <f>IF(I95&lt;&gt;"",1+MAX($A$6:A94),"")</f>
        <v>43</v>
      </c>
      <c r="B95" s="34" t="s">
        <v>57</v>
      </c>
      <c r="C95" s="34" t="s">
        <v>77</v>
      </c>
      <c r="E95" s="30" t="s">
        <v>87</v>
      </c>
      <c r="F95" s="6">
        <v>11041.94</v>
      </c>
      <c r="G95" s="1">
        <v>0.1</v>
      </c>
      <c r="H95" s="2">
        <f>F95*(1+G95)</f>
        <v>12146.134000000002</v>
      </c>
      <c r="I95" s="15" t="s">
        <v>23</v>
      </c>
      <c r="J95" s="3">
        <v>6.58</v>
      </c>
      <c r="K95" s="37">
        <f t="shared" ref="K95" si="21">J95*H95</f>
        <v>79921.561720000012</v>
      </c>
      <c r="L95" s="37">
        <v>7.42</v>
      </c>
      <c r="M95" s="37">
        <f t="shared" ref="M95" si="22">L95*H95</f>
        <v>90124.314280000006</v>
      </c>
      <c r="N95" s="3">
        <v>14</v>
      </c>
      <c r="O95" s="4">
        <f>N95*H95</f>
        <v>170045.87600000002</v>
      </c>
      <c r="P95" s="9"/>
    </row>
    <row r="96" spans="1:16" s="8" customFormat="1" ht="25.5" customHeight="1" x14ac:dyDescent="0.2">
      <c r="A96" s="32">
        <f>IF(I96&lt;&gt;"",1+MAX($A$6:A95),"")</f>
        <v>44</v>
      </c>
      <c r="B96" s="34" t="s">
        <v>57</v>
      </c>
      <c r="C96" s="34" t="s">
        <v>77</v>
      </c>
      <c r="E96" s="30" t="s">
        <v>88</v>
      </c>
      <c r="F96" s="6">
        <f>F95*0.33/27</f>
        <v>134.95704444444448</v>
      </c>
      <c r="G96" s="1">
        <v>0.1</v>
      </c>
      <c r="H96" s="2">
        <f>F96*(1+G96)</f>
        <v>148.45274888888895</v>
      </c>
      <c r="I96" s="15" t="s">
        <v>30</v>
      </c>
      <c r="J96" s="64">
        <v>29.150000000000002</v>
      </c>
      <c r="K96" s="65">
        <f>J96*H96</f>
        <v>4327.3976301111134</v>
      </c>
      <c r="L96" s="65">
        <v>25.849999999999998</v>
      </c>
      <c r="M96" s="65">
        <f>L96*H96</f>
        <v>3837.5035587777788</v>
      </c>
      <c r="N96" s="64">
        <v>55</v>
      </c>
      <c r="O96" s="4">
        <f>N96*H96</f>
        <v>8164.9011888888917</v>
      </c>
      <c r="P96" s="9"/>
    </row>
    <row r="97" spans="1:16" s="8" customFormat="1" ht="25.5" customHeight="1" x14ac:dyDescent="0.2">
      <c r="A97" s="32">
        <f>IF(I97&lt;&gt;"",1+MAX($A$6:A96),"")</f>
        <v>45</v>
      </c>
      <c r="B97" s="34" t="s">
        <v>57</v>
      </c>
      <c r="C97" s="34" t="s">
        <v>77</v>
      </c>
      <c r="E97" s="30" t="s">
        <v>89</v>
      </c>
      <c r="F97" s="6">
        <f>F95*1/27</f>
        <v>408.96074074074073</v>
      </c>
      <c r="G97" s="1">
        <v>0.1</v>
      </c>
      <c r="H97" s="2">
        <f>F97*(1+G97)</f>
        <v>449.85681481481487</v>
      </c>
      <c r="I97" s="15" t="s">
        <v>30</v>
      </c>
      <c r="J97" s="64">
        <v>16.45</v>
      </c>
      <c r="K97" s="65">
        <f>J97*H97</f>
        <v>7400.144603703704</v>
      </c>
      <c r="L97" s="65">
        <v>18.55</v>
      </c>
      <c r="M97" s="65">
        <f>L97*H97</f>
        <v>8344.8439148148154</v>
      </c>
      <c r="N97" s="64">
        <v>35</v>
      </c>
      <c r="O97" s="4">
        <f>N97*H97</f>
        <v>15744.988518518521</v>
      </c>
      <c r="P97" s="9"/>
    </row>
    <row r="98" spans="1:16" s="8" customFormat="1" ht="28.9" customHeight="1" x14ac:dyDescent="0.2">
      <c r="A98" s="32">
        <f>IF(I98&lt;&gt;"",1+MAX($A$6:A97),"")</f>
        <v>46</v>
      </c>
      <c r="B98" s="34" t="s">
        <v>57</v>
      </c>
      <c r="C98" s="34" t="s">
        <v>77</v>
      </c>
      <c r="E98" s="30" t="s">
        <v>93</v>
      </c>
      <c r="F98" s="6">
        <f>F95/40*2</f>
        <v>552.09699999999998</v>
      </c>
      <c r="G98" s="1">
        <v>0.1</v>
      </c>
      <c r="H98" s="2">
        <f>F98*(1+G98)</f>
        <v>607.30669999999998</v>
      </c>
      <c r="I98" s="15" t="s">
        <v>24</v>
      </c>
      <c r="J98" s="3">
        <v>1.504</v>
      </c>
      <c r="K98" s="37">
        <f t="shared" ref="K98" si="23">J98*H98</f>
        <v>913.38927679999995</v>
      </c>
      <c r="L98" s="37">
        <v>1.6960000000000002</v>
      </c>
      <c r="M98" s="37">
        <f t="shared" ref="M98" si="24">L98*H98</f>
        <v>1029.9921632</v>
      </c>
      <c r="N98" s="3">
        <v>3.2</v>
      </c>
      <c r="O98" s="4">
        <f>N98*H98</f>
        <v>1943.3814400000001</v>
      </c>
      <c r="P98" s="9"/>
    </row>
    <row r="99" spans="1:16" x14ac:dyDescent="0.2">
      <c r="A99" s="32" t="str">
        <f>IF(I99&lt;&gt;"",1+MAX($A$6:A98),"")</f>
        <v/>
      </c>
      <c r="B99" s="44"/>
      <c r="C99" s="43"/>
      <c r="D99" s="8"/>
      <c r="E99" s="45"/>
      <c r="F99" s="6"/>
      <c r="G99" s="1"/>
      <c r="H99" s="2"/>
      <c r="I99" s="15"/>
      <c r="J99" s="37"/>
      <c r="K99" s="37"/>
      <c r="L99" s="37"/>
      <c r="M99" s="37"/>
      <c r="N99" s="3"/>
      <c r="O99" s="4"/>
      <c r="P99" s="9"/>
    </row>
    <row r="100" spans="1:16" ht="15.75" x14ac:dyDescent="0.2">
      <c r="A100" s="32" t="str">
        <f>IF(I100&lt;&gt;"",1+MAX($A$6:A99),"")</f>
        <v/>
      </c>
      <c r="B100" s="44"/>
      <c r="C100" s="43"/>
      <c r="D100" s="46"/>
      <c r="E100" s="47" t="s">
        <v>91</v>
      </c>
      <c r="F100" s="6"/>
      <c r="G100" s="1"/>
      <c r="H100" s="2"/>
      <c r="I100" s="15"/>
      <c r="J100" s="37"/>
      <c r="K100" s="37"/>
      <c r="L100" s="37"/>
      <c r="M100" s="37"/>
      <c r="N100" s="3"/>
      <c r="O100" s="4"/>
      <c r="P100" s="9"/>
    </row>
    <row r="101" spans="1:16" x14ac:dyDescent="0.2">
      <c r="A101" s="32" t="str">
        <f>IF(I101&lt;&gt;"",1+MAX($A$6:A100),"")</f>
        <v/>
      </c>
      <c r="B101" s="44"/>
      <c r="C101" s="43"/>
      <c r="D101" s="8"/>
      <c r="E101" s="45"/>
      <c r="F101" s="6"/>
      <c r="G101" s="1"/>
      <c r="H101" s="2"/>
      <c r="I101" s="15"/>
      <c r="J101" s="3"/>
      <c r="K101" s="37"/>
      <c r="L101" s="37"/>
      <c r="M101" s="37"/>
      <c r="N101" s="3"/>
      <c r="O101" s="4"/>
      <c r="P101" s="9"/>
    </row>
    <row r="102" spans="1:16" s="8" customFormat="1" ht="25.5" customHeight="1" x14ac:dyDescent="0.2">
      <c r="A102" s="32">
        <f>IF(I102&lt;&gt;"",1+MAX($A$6:A101),"")</f>
        <v>47</v>
      </c>
      <c r="B102" s="34" t="s">
        <v>57</v>
      </c>
      <c r="C102" s="34" t="s">
        <v>77</v>
      </c>
      <c r="E102" s="30" t="s">
        <v>90</v>
      </c>
      <c r="F102" s="6">
        <v>25180.240000000002</v>
      </c>
      <c r="G102" s="1">
        <v>0.1</v>
      </c>
      <c r="H102" s="2">
        <f>F102*(1+G102)</f>
        <v>27698.264000000003</v>
      </c>
      <c r="I102" s="15" t="s">
        <v>23</v>
      </c>
      <c r="J102" s="3">
        <v>6.58</v>
      </c>
      <c r="K102" s="37">
        <f t="shared" ref="K102:K105" si="25">J102*H102</f>
        <v>182254.57712000003</v>
      </c>
      <c r="L102" s="37">
        <v>7.42</v>
      </c>
      <c r="M102" s="37">
        <f t="shared" ref="M102:M105" si="26">L102*H102</f>
        <v>205521.11888000002</v>
      </c>
      <c r="N102" s="3">
        <v>14</v>
      </c>
      <c r="O102" s="4">
        <f>N102*H102</f>
        <v>387775.69600000005</v>
      </c>
      <c r="P102" s="9"/>
    </row>
    <row r="103" spans="1:16" s="8" customFormat="1" ht="25.5" customHeight="1" x14ac:dyDescent="0.2">
      <c r="A103" s="32">
        <f>IF(I103&lt;&gt;"",1+MAX($A$6:A102),"")</f>
        <v>48</v>
      </c>
      <c r="B103" s="34" t="s">
        <v>57</v>
      </c>
      <c r="C103" s="34" t="s">
        <v>77</v>
      </c>
      <c r="E103" s="30" t="s">
        <v>88</v>
      </c>
      <c r="F103" s="6">
        <f>F102*0.33/27</f>
        <v>307.75848888888896</v>
      </c>
      <c r="G103" s="1">
        <v>0.1</v>
      </c>
      <c r="H103" s="2">
        <f>F103*(1+G103)</f>
        <v>338.53433777777786</v>
      </c>
      <c r="I103" s="15" t="s">
        <v>30</v>
      </c>
      <c r="J103" s="3">
        <v>25.849999999999998</v>
      </c>
      <c r="K103" s="37">
        <f t="shared" si="25"/>
        <v>8751.1126315555575</v>
      </c>
      <c r="L103" s="37">
        <v>29.150000000000002</v>
      </c>
      <c r="M103" s="37">
        <f t="shared" si="26"/>
        <v>9868.2759462222257</v>
      </c>
      <c r="N103" s="64">
        <v>55</v>
      </c>
      <c r="O103" s="4">
        <f>N103*H103</f>
        <v>18619.388577777783</v>
      </c>
      <c r="P103" s="9"/>
    </row>
    <row r="104" spans="1:16" s="8" customFormat="1" ht="25.5" customHeight="1" x14ac:dyDescent="0.2">
      <c r="A104" s="32">
        <f>IF(I104&lt;&gt;"",1+MAX($A$6:A103),"")</f>
        <v>49</v>
      </c>
      <c r="B104" s="34" t="s">
        <v>57</v>
      </c>
      <c r="C104" s="34" t="s">
        <v>77</v>
      </c>
      <c r="E104" s="30" t="s">
        <v>89</v>
      </c>
      <c r="F104" s="6">
        <f>F102*1/27</f>
        <v>932.60148148148153</v>
      </c>
      <c r="G104" s="1">
        <v>0.1</v>
      </c>
      <c r="H104" s="2">
        <f>F104*(1+G104)</f>
        <v>1025.8616296296298</v>
      </c>
      <c r="I104" s="15" t="s">
        <v>30</v>
      </c>
      <c r="J104" s="3">
        <v>16.45</v>
      </c>
      <c r="K104" s="37">
        <f t="shared" si="25"/>
        <v>16875.423807407409</v>
      </c>
      <c r="L104" s="37">
        <v>18.55</v>
      </c>
      <c r="M104" s="37">
        <f t="shared" si="26"/>
        <v>19029.733229629634</v>
      </c>
      <c r="N104" s="64">
        <v>35</v>
      </c>
      <c r="O104" s="4">
        <f>N104*H104</f>
        <v>35905.157037037039</v>
      </c>
      <c r="P104" s="9"/>
    </row>
    <row r="105" spans="1:16" s="8" customFormat="1" ht="28.9" customHeight="1" x14ac:dyDescent="0.2">
      <c r="A105" s="32">
        <f>IF(I105&lt;&gt;"",1+MAX($A$6:A104),"")</f>
        <v>50</v>
      </c>
      <c r="B105" s="34" t="s">
        <v>57</v>
      </c>
      <c r="C105" s="34" t="s">
        <v>77</v>
      </c>
      <c r="E105" s="30" t="s">
        <v>93</v>
      </c>
      <c r="F105" s="6">
        <f>F102/40*2</f>
        <v>1259.0120000000002</v>
      </c>
      <c r="G105" s="1">
        <v>0.1</v>
      </c>
      <c r="H105" s="2">
        <f>F105*(1+G105)</f>
        <v>1384.9132000000002</v>
      </c>
      <c r="I105" s="15" t="s">
        <v>24</v>
      </c>
      <c r="J105" s="3">
        <v>1.504</v>
      </c>
      <c r="K105" s="37">
        <f t="shared" si="25"/>
        <v>2082.9094528000005</v>
      </c>
      <c r="L105" s="37">
        <v>1.6960000000000002</v>
      </c>
      <c r="M105" s="37">
        <f t="shared" si="26"/>
        <v>2348.8127872000005</v>
      </c>
      <c r="N105" s="3">
        <v>3.2</v>
      </c>
      <c r="O105" s="4">
        <f>N105*H105</f>
        <v>4431.722240000001</v>
      </c>
      <c r="P105" s="9"/>
    </row>
    <row r="106" spans="1:16" x14ac:dyDescent="0.2">
      <c r="A106" s="32" t="str">
        <f>IF(I106&lt;&gt;"",1+MAX($A$6:A105),"")</f>
        <v/>
      </c>
      <c r="B106" s="44"/>
      <c r="C106" s="43"/>
      <c r="D106" s="8"/>
      <c r="E106" s="45"/>
      <c r="F106" s="6"/>
      <c r="G106" s="1"/>
      <c r="H106" s="2"/>
      <c r="I106" s="15"/>
      <c r="J106" s="37"/>
      <c r="K106" s="37"/>
      <c r="L106" s="37"/>
      <c r="M106" s="37"/>
      <c r="N106" s="3"/>
      <c r="O106" s="4"/>
      <c r="P106" s="9"/>
    </row>
    <row r="107" spans="1:16" ht="15.75" x14ac:dyDescent="0.2">
      <c r="A107" s="32" t="str">
        <f>IF(I107&lt;&gt;"",1+MAX($A$6:A106),"")</f>
        <v/>
      </c>
      <c r="B107" s="44"/>
      <c r="C107" s="43"/>
      <c r="D107" s="46"/>
      <c r="E107" s="47" t="s">
        <v>97</v>
      </c>
      <c r="F107" s="6"/>
      <c r="G107" s="1"/>
      <c r="H107" s="2"/>
      <c r="I107" s="15"/>
      <c r="J107" s="37"/>
      <c r="K107" s="37"/>
      <c r="L107" s="37"/>
      <c r="M107" s="37"/>
      <c r="N107" s="3"/>
      <c r="O107" s="4"/>
      <c r="P107" s="9"/>
    </row>
    <row r="108" spans="1:16" x14ac:dyDescent="0.2">
      <c r="A108" s="32" t="str">
        <f>IF(I108&lt;&gt;"",1+MAX($A$6:A107),"")</f>
        <v/>
      </c>
      <c r="B108" s="44"/>
      <c r="C108" s="43"/>
      <c r="D108" s="8"/>
      <c r="E108" s="45"/>
      <c r="F108" s="6"/>
      <c r="G108" s="1"/>
      <c r="H108" s="2"/>
      <c r="I108" s="15"/>
      <c r="J108" s="37"/>
      <c r="K108" s="37"/>
      <c r="L108" s="37"/>
      <c r="M108" s="37"/>
      <c r="N108" s="3"/>
      <c r="O108" s="4"/>
      <c r="P108" s="9"/>
    </row>
    <row r="109" spans="1:16" s="8" customFormat="1" ht="25.5" customHeight="1" x14ac:dyDescent="0.2">
      <c r="A109" s="32">
        <f>IF(I109&lt;&gt;"",1+MAX($A$6:A108),"")</f>
        <v>51</v>
      </c>
      <c r="B109" s="34" t="s">
        <v>57</v>
      </c>
      <c r="C109" s="34" t="s">
        <v>77</v>
      </c>
      <c r="E109" s="30" t="s">
        <v>98</v>
      </c>
      <c r="F109" s="6">
        <f>43.96*4</f>
        <v>175.84</v>
      </c>
      <c r="G109" s="1">
        <v>0.1</v>
      </c>
      <c r="H109" s="2">
        <f>F109*(1+G109)</f>
        <v>193.42400000000001</v>
      </c>
      <c r="I109" s="15" t="s">
        <v>23</v>
      </c>
      <c r="J109" s="3">
        <v>5.64</v>
      </c>
      <c r="K109" s="37">
        <f t="shared" ref="K109:K110" si="27">J109*H109</f>
        <v>1090.9113600000001</v>
      </c>
      <c r="L109" s="37">
        <v>6.36</v>
      </c>
      <c r="M109" s="37">
        <f t="shared" ref="M109:M110" si="28">L109*H109</f>
        <v>1230.1766400000001</v>
      </c>
      <c r="N109" s="3">
        <v>12</v>
      </c>
      <c r="O109" s="4">
        <f>N109*H109</f>
        <v>2321.0880000000002</v>
      </c>
      <c r="P109" s="9"/>
    </row>
    <row r="110" spans="1:16" s="8" customFormat="1" ht="25.5" customHeight="1" x14ac:dyDescent="0.2">
      <c r="A110" s="32">
        <f>IF(I110&lt;&gt;"",1+MAX($A$6:A109),"")</f>
        <v>52</v>
      </c>
      <c r="B110" s="34" t="s">
        <v>57</v>
      </c>
      <c r="C110" s="34" t="s">
        <v>77</v>
      </c>
      <c r="E110" s="30" t="s">
        <v>92</v>
      </c>
      <c r="F110" s="6">
        <f>F109</f>
        <v>175.84</v>
      </c>
      <c r="G110" s="1">
        <v>0.1</v>
      </c>
      <c r="H110" s="2">
        <f>F110*(1+G110)</f>
        <v>193.42400000000001</v>
      </c>
      <c r="I110" s="15" t="s">
        <v>23</v>
      </c>
      <c r="J110" s="3">
        <v>0.94</v>
      </c>
      <c r="K110" s="37">
        <f t="shared" si="27"/>
        <v>181.81855999999999</v>
      </c>
      <c r="L110" s="37">
        <v>1.06</v>
      </c>
      <c r="M110" s="37">
        <f t="shared" si="28"/>
        <v>205.02944000000002</v>
      </c>
      <c r="N110" s="3">
        <v>2</v>
      </c>
      <c r="O110" s="4">
        <f>N110*H110</f>
        <v>386.84800000000001</v>
      </c>
      <c r="P110" s="9"/>
    </row>
    <row r="111" spans="1:16" x14ac:dyDescent="0.2">
      <c r="A111" s="32" t="str">
        <f>IF(I111&lt;&gt;"",1+MAX($A$6:A110),"")</f>
        <v/>
      </c>
      <c r="B111" s="44"/>
      <c r="C111" s="43"/>
      <c r="D111" s="8"/>
      <c r="E111" s="45"/>
      <c r="F111" s="6"/>
      <c r="G111" s="1"/>
      <c r="H111" s="2"/>
      <c r="I111" s="15"/>
      <c r="J111" s="37"/>
      <c r="K111" s="37"/>
      <c r="L111" s="37"/>
      <c r="M111" s="37"/>
      <c r="N111" s="3"/>
      <c r="O111" s="4"/>
      <c r="P111" s="9"/>
    </row>
    <row r="112" spans="1:16" ht="15.75" x14ac:dyDescent="0.2">
      <c r="A112" s="32" t="str">
        <f>IF(I112&lt;&gt;"",1+MAX($A$6:A111),"")</f>
        <v/>
      </c>
      <c r="B112" s="44"/>
      <c r="C112" s="43"/>
      <c r="D112" s="46"/>
      <c r="E112" s="47" t="s">
        <v>54</v>
      </c>
      <c r="F112" s="6"/>
      <c r="G112" s="1"/>
      <c r="H112" s="2"/>
      <c r="I112" s="15"/>
      <c r="J112" s="37"/>
      <c r="K112" s="37"/>
      <c r="L112" s="37"/>
      <c r="M112" s="37"/>
      <c r="N112" s="3"/>
      <c r="O112" s="4"/>
      <c r="P112" s="9"/>
    </row>
    <row r="113" spans="1:16" x14ac:dyDescent="0.2">
      <c r="A113" s="32" t="str">
        <f>IF(I113&lt;&gt;"",1+MAX($A$6:A112),"")</f>
        <v/>
      </c>
      <c r="B113" s="44"/>
      <c r="C113" s="43"/>
      <c r="D113" s="8"/>
      <c r="E113" s="45"/>
      <c r="F113" s="6"/>
      <c r="G113" s="1"/>
      <c r="H113" s="2"/>
      <c r="I113" s="15"/>
      <c r="J113" s="37"/>
      <c r="K113" s="37"/>
      <c r="L113" s="37"/>
      <c r="M113" s="37"/>
      <c r="N113" s="3"/>
      <c r="O113" s="4"/>
      <c r="P113" s="9"/>
    </row>
    <row r="114" spans="1:16" s="8" customFormat="1" ht="25.5" customHeight="1" x14ac:dyDescent="0.2">
      <c r="A114" s="32">
        <f>IF(I114&lt;&gt;"",1+MAX($A$6:A113),"")</f>
        <v>53</v>
      </c>
      <c r="B114" s="34" t="s">
        <v>57</v>
      </c>
      <c r="C114" s="34" t="s">
        <v>77</v>
      </c>
      <c r="E114" s="30" t="s">
        <v>94</v>
      </c>
      <c r="F114" s="6">
        <v>1502.27</v>
      </c>
      <c r="G114" s="1">
        <v>0.1</v>
      </c>
      <c r="H114" s="2">
        <f>F114*(1+G114)</f>
        <v>1652.4970000000001</v>
      </c>
      <c r="I114" s="15" t="s">
        <v>24</v>
      </c>
      <c r="J114" s="3">
        <v>30.96</v>
      </c>
      <c r="K114" s="37">
        <f t="shared" ref="K114" si="29">J114*H114</f>
        <v>51161.307120000005</v>
      </c>
      <c r="L114" s="37">
        <v>41.04</v>
      </c>
      <c r="M114" s="37">
        <f t="shared" ref="M114:M116" si="30">L114*H114</f>
        <v>67818.476880000002</v>
      </c>
      <c r="N114" s="3">
        <v>72</v>
      </c>
      <c r="O114" s="4">
        <f>N114*H114</f>
        <v>118979.784</v>
      </c>
      <c r="P114" s="9"/>
    </row>
    <row r="115" spans="1:16" s="8" customFormat="1" ht="25.5" customHeight="1" x14ac:dyDescent="0.2">
      <c r="A115" s="32">
        <f>IF(I115&lt;&gt;"",1+MAX($A$6:A114),"")</f>
        <v>54</v>
      </c>
      <c r="B115" s="34" t="s">
        <v>57</v>
      </c>
      <c r="C115" s="34" t="s">
        <v>77</v>
      </c>
      <c r="E115" s="30" t="s">
        <v>95</v>
      </c>
      <c r="F115" s="6">
        <v>300.24</v>
      </c>
      <c r="G115" s="1">
        <v>0.1</v>
      </c>
      <c r="H115" s="2">
        <f>F115*(1+G115)</f>
        <v>330.26400000000001</v>
      </c>
      <c r="I115" s="15" t="s">
        <v>24</v>
      </c>
      <c r="J115" s="3">
        <v>22.36</v>
      </c>
      <c r="K115" s="37">
        <f t="shared" ref="K115:K116" si="31">J115*H115</f>
        <v>7384.7030400000003</v>
      </c>
      <c r="L115" s="37">
        <v>29.639999999999997</v>
      </c>
      <c r="M115" s="37">
        <f t="shared" si="30"/>
        <v>9789.0249599999988</v>
      </c>
      <c r="N115" s="3">
        <v>52</v>
      </c>
      <c r="O115" s="4">
        <f>N115*H115</f>
        <v>17173.727999999999</v>
      </c>
      <c r="P115" s="9"/>
    </row>
    <row r="116" spans="1:16" s="8" customFormat="1" ht="25.5" customHeight="1" x14ac:dyDescent="0.2">
      <c r="A116" s="32">
        <f>IF(I116&lt;&gt;"",1+MAX($A$6:A115),"")</f>
        <v>55</v>
      </c>
      <c r="B116" s="34" t="s">
        <v>57</v>
      </c>
      <c r="C116" s="34" t="s">
        <v>77</v>
      </c>
      <c r="E116" s="30" t="s">
        <v>96</v>
      </c>
      <c r="F116" s="6">
        <f>F114+F115</f>
        <v>1802.51</v>
      </c>
      <c r="G116" s="1">
        <v>0.1</v>
      </c>
      <c r="H116" s="2">
        <f>F116*(1+G116)</f>
        <v>1982.7610000000002</v>
      </c>
      <c r="I116" s="15" t="s">
        <v>24</v>
      </c>
      <c r="J116" s="3">
        <v>1.5049999999999999</v>
      </c>
      <c r="K116" s="37">
        <f t="shared" si="31"/>
        <v>2984.0553049999999</v>
      </c>
      <c r="L116" s="37">
        <v>1.9949999999999999</v>
      </c>
      <c r="M116" s="37">
        <f t="shared" si="30"/>
        <v>3955.6081950000003</v>
      </c>
      <c r="N116" s="3">
        <v>3.5</v>
      </c>
      <c r="O116" s="4">
        <f>N116*H116</f>
        <v>6939.6635000000006</v>
      </c>
      <c r="P116" s="9"/>
    </row>
    <row r="117" spans="1:16" x14ac:dyDescent="0.2">
      <c r="A117" s="32" t="str">
        <f>IF(I117&lt;&gt;"",1+MAX($A$6:A116),"")</f>
        <v/>
      </c>
      <c r="B117" s="44"/>
      <c r="C117" s="43"/>
      <c r="D117" s="8"/>
      <c r="E117" s="45"/>
      <c r="F117" s="6"/>
      <c r="G117" s="1"/>
      <c r="H117" s="2"/>
      <c r="I117" s="15"/>
      <c r="J117" s="37"/>
      <c r="K117" s="37"/>
      <c r="L117" s="37"/>
      <c r="M117" s="37"/>
      <c r="N117" s="3"/>
      <c r="O117" s="4"/>
      <c r="P117" s="9"/>
    </row>
    <row r="118" spans="1:16" ht="15.75" x14ac:dyDescent="0.2">
      <c r="A118" s="32" t="str">
        <f>IF(I118&lt;&gt;"",1+MAX($A$6:A117),"")</f>
        <v/>
      </c>
      <c r="B118" s="44"/>
      <c r="C118" s="43"/>
      <c r="D118" s="46"/>
      <c r="E118" s="47" t="s">
        <v>99</v>
      </c>
      <c r="F118" s="6"/>
      <c r="G118" s="1"/>
      <c r="H118" s="2"/>
      <c r="I118" s="15"/>
      <c r="J118" s="37"/>
      <c r="K118" s="37"/>
      <c r="L118" s="37"/>
      <c r="M118" s="37"/>
      <c r="N118" s="3"/>
      <c r="O118" s="4"/>
      <c r="P118" s="9"/>
    </row>
    <row r="119" spans="1:16" x14ac:dyDescent="0.2">
      <c r="A119" s="32" t="str">
        <f>IF(I119&lt;&gt;"",1+MAX($A$6:A118),"")</f>
        <v/>
      </c>
      <c r="B119" s="44"/>
      <c r="C119" s="43"/>
      <c r="D119" s="8"/>
      <c r="E119" s="45"/>
      <c r="F119" s="6"/>
      <c r="G119" s="1"/>
      <c r="H119" s="2"/>
      <c r="I119" s="15"/>
      <c r="J119" s="37"/>
      <c r="K119" s="37"/>
      <c r="L119" s="37"/>
      <c r="M119" s="37"/>
      <c r="N119" s="3"/>
      <c r="O119" s="4"/>
      <c r="P119" s="9"/>
    </row>
    <row r="120" spans="1:16" s="8" customFormat="1" ht="25.5" customHeight="1" x14ac:dyDescent="0.2">
      <c r="A120" s="32">
        <f>IF(I120&lt;&gt;"",1+MAX($A$6:A119),"")</f>
        <v>56</v>
      </c>
      <c r="B120" s="34" t="s">
        <v>57</v>
      </c>
      <c r="C120" s="34" t="s">
        <v>77</v>
      </c>
      <c r="E120" s="30" t="s">
        <v>100</v>
      </c>
      <c r="F120" s="6">
        <v>2731.49</v>
      </c>
      <c r="G120" s="1">
        <v>0.1</v>
      </c>
      <c r="H120" s="2">
        <f>F120*(1+G120)</f>
        <v>3004.6390000000001</v>
      </c>
      <c r="I120" s="15" t="s">
        <v>23</v>
      </c>
      <c r="J120" s="3">
        <v>4.5</v>
      </c>
      <c r="K120" s="37">
        <f>J120*H120</f>
        <v>13520.8755</v>
      </c>
      <c r="L120" s="37">
        <v>9.5</v>
      </c>
      <c r="M120" s="37">
        <f>L120*H120</f>
        <v>28544.070500000002</v>
      </c>
      <c r="N120" s="3">
        <v>14</v>
      </c>
      <c r="O120" s="4">
        <f>N120*H120</f>
        <v>42064.946000000004</v>
      </c>
      <c r="P120" s="9"/>
    </row>
    <row r="121" spans="1:16" x14ac:dyDescent="0.2">
      <c r="A121" s="32" t="str">
        <f>IF(I121&lt;&gt;"",1+MAX($A$6:A120),"")</f>
        <v/>
      </c>
      <c r="B121" s="44"/>
      <c r="C121" s="43"/>
      <c r="D121" s="8"/>
      <c r="E121" s="45"/>
      <c r="F121" s="6"/>
      <c r="G121" s="1"/>
      <c r="H121" s="2"/>
      <c r="I121" s="15"/>
      <c r="J121" s="37"/>
      <c r="K121" s="37"/>
      <c r="L121" s="37"/>
      <c r="M121" s="37"/>
      <c r="N121" s="3"/>
      <c r="O121" s="4"/>
      <c r="P121" s="9"/>
    </row>
    <row r="122" spans="1:16" ht="15.75" x14ac:dyDescent="0.2">
      <c r="A122" s="32" t="str">
        <f>IF(I122&lt;&gt;"",1+MAX($A$6:A121),"")</f>
        <v/>
      </c>
      <c r="B122" s="44"/>
      <c r="C122" s="43"/>
      <c r="D122" s="46"/>
      <c r="E122" s="47" t="s">
        <v>101</v>
      </c>
      <c r="F122" s="6"/>
      <c r="G122" s="1"/>
      <c r="H122" s="2"/>
      <c r="I122" s="15"/>
      <c r="J122" s="37"/>
      <c r="K122" s="37"/>
      <c r="L122" s="37"/>
      <c r="M122" s="37"/>
      <c r="N122" s="3"/>
      <c r="O122" s="4"/>
      <c r="P122" s="9"/>
    </row>
    <row r="123" spans="1:16" x14ac:dyDescent="0.2">
      <c r="A123" s="32" t="str">
        <f>IF(I123&lt;&gt;"",1+MAX($A$6:A122),"")</f>
        <v/>
      </c>
      <c r="B123" s="44"/>
      <c r="C123" s="43"/>
      <c r="D123" s="8"/>
      <c r="E123" s="45"/>
      <c r="F123" s="6"/>
      <c r="G123" s="1"/>
      <c r="H123" s="2"/>
      <c r="I123" s="15"/>
      <c r="J123" s="37"/>
      <c r="K123" s="37"/>
      <c r="L123" s="37"/>
      <c r="M123" s="37"/>
      <c r="N123" s="3"/>
      <c r="O123" s="4"/>
      <c r="P123" s="9"/>
    </row>
    <row r="124" spans="1:16" s="8" customFormat="1" ht="25.5" customHeight="1" x14ac:dyDescent="0.2">
      <c r="A124" s="32">
        <f>IF(I124&lt;&gt;"",1+MAX($A$6:A123),"")</f>
        <v>57</v>
      </c>
      <c r="B124" s="34" t="s">
        <v>57</v>
      </c>
      <c r="C124" s="34" t="s">
        <v>77</v>
      </c>
      <c r="E124" s="30" t="s">
        <v>103</v>
      </c>
      <c r="F124" s="6">
        <v>27</v>
      </c>
      <c r="G124" s="1">
        <v>0</v>
      </c>
      <c r="H124" s="2">
        <f>F124*(1+G124)</f>
        <v>27</v>
      </c>
      <c r="I124" s="15" t="s">
        <v>29</v>
      </c>
      <c r="J124" s="3">
        <v>18.015999999999998</v>
      </c>
      <c r="K124" s="37">
        <f>J124*H124</f>
        <v>486.43199999999996</v>
      </c>
      <c r="L124" s="37">
        <v>56.3</v>
      </c>
      <c r="M124" s="37">
        <f>L124*H124</f>
        <v>1520.1</v>
      </c>
      <c r="N124" s="3">
        <v>74.316000000000003</v>
      </c>
      <c r="O124" s="4">
        <f>N124*H124</f>
        <v>2006.5320000000002</v>
      </c>
      <c r="P124" s="9"/>
    </row>
    <row r="125" spans="1:16" s="8" customFormat="1" ht="25.5" customHeight="1" x14ac:dyDescent="0.2">
      <c r="A125" s="32">
        <f>IF(I125&lt;&gt;"",1+MAX($A$6:A124),"")</f>
        <v>58</v>
      </c>
      <c r="B125" s="34" t="s">
        <v>57</v>
      </c>
      <c r="C125" s="34" t="s">
        <v>77</v>
      </c>
      <c r="E125" s="30" t="s">
        <v>102</v>
      </c>
      <c r="F125" s="6">
        <f>2*27*6*0.376</f>
        <v>121.824</v>
      </c>
      <c r="G125" s="1">
        <v>0.1</v>
      </c>
      <c r="H125" s="2">
        <f>F125*(1+G125)</f>
        <v>134.00640000000001</v>
      </c>
      <c r="I125" s="15" t="s">
        <v>39</v>
      </c>
      <c r="J125" s="3">
        <v>0.98899999999999988</v>
      </c>
      <c r="K125" s="37">
        <f t="shared" ref="K125" si="32">J125*H125</f>
        <v>132.5323296</v>
      </c>
      <c r="L125" s="37">
        <v>1.3109999999999997</v>
      </c>
      <c r="M125" s="37">
        <f>L125*H125</f>
        <v>175.68239039999997</v>
      </c>
      <c r="N125" s="3">
        <v>2.2999999999999998</v>
      </c>
      <c r="O125" s="4">
        <f>N125*H125</f>
        <v>308.21472</v>
      </c>
      <c r="P125" s="9"/>
    </row>
    <row r="126" spans="1:16" x14ac:dyDescent="0.2">
      <c r="A126" s="32" t="str">
        <f>IF(I126&lt;&gt;"",1+MAX($A$6:A125),"")</f>
        <v/>
      </c>
      <c r="B126" s="44"/>
      <c r="C126" s="43"/>
      <c r="D126" s="8"/>
      <c r="E126" s="45"/>
      <c r="F126" s="6"/>
      <c r="G126" s="1"/>
      <c r="H126" s="2"/>
      <c r="I126" s="15"/>
      <c r="J126" s="37"/>
      <c r="K126" s="37"/>
      <c r="L126" s="37"/>
      <c r="M126" s="37"/>
      <c r="N126" s="3"/>
      <c r="O126" s="4"/>
      <c r="P126" s="9"/>
    </row>
    <row r="127" spans="1:16" ht="15.75" x14ac:dyDescent="0.2">
      <c r="A127" s="32" t="str">
        <f>IF(I127&lt;&gt;"",1+MAX($A$6:A126),"")</f>
        <v/>
      </c>
      <c r="B127" s="44"/>
      <c r="C127" s="43"/>
      <c r="D127" s="46"/>
      <c r="E127" s="47" t="s">
        <v>138</v>
      </c>
      <c r="F127" s="6"/>
      <c r="G127" s="1"/>
      <c r="H127" s="2"/>
      <c r="I127" s="15"/>
      <c r="J127" s="37"/>
      <c r="K127" s="37"/>
      <c r="L127" s="37"/>
      <c r="M127" s="37"/>
      <c r="N127" s="3"/>
      <c r="O127" s="4"/>
      <c r="P127" s="9"/>
    </row>
    <row r="128" spans="1:16" x14ac:dyDescent="0.2">
      <c r="A128" s="32" t="str">
        <f>IF(I128&lt;&gt;"",1+MAX($A$6:A127),"")</f>
        <v/>
      </c>
      <c r="B128" s="44"/>
      <c r="C128" s="43"/>
      <c r="D128" s="8"/>
      <c r="E128" s="45"/>
      <c r="F128" s="6"/>
      <c r="G128" s="1"/>
      <c r="H128" s="2"/>
      <c r="I128" s="15"/>
      <c r="J128" s="37"/>
      <c r="K128" s="37"/>
      <c r="L128" s="37"/>
      <c r="M128" s="37"/>
      <c r="N128" s="3"/>
      <c r="O128" s="4"/>
      <c r="P128" s="9"/>
    </row>
    <row r="129" spans="1:16" s="8" customFormat="1" ht="25.5" customHeight="1" x14ac:dyDescent="0.2">
      <c r="A129" s="32">
        <f>IF(I129&lt;&gt;"",1+MAX($A$6:A128),"")</f>
        <v>59</v>
      </c>
      <c r="B129" s="34" t="s">
        <v>57</v>
      </c>
      <c r="C129" s="34" t="s">
        <v>77</v>
      </c>
      <c r="E129" s="30" t="s">
        <v>140</v>
      </c>
      <c r="F129" s="6">
        <v>42</v>
      </c>
      <c r="G129" s="1">
        <v>0</v>
      </c>
      <c r="H129" s="2">
        <f>F129*(1+G129)</f>
        <v>42</v>
      </c>
      <c r="I129" s="15" t="s">
        <v>29</v>
      </c>
      <c r="J129" s="3">
        <v>288.10000000000002</v>
      </c>
      <c r="K129" s="37">
        <f t="shared" ref="K129" si="33">J129*H129</f>
        <v>12100.2</v>
      </c>
      <c r="L129" s="37">
        <v>381.9</v>
      </c>
      <c r="M129" s="37">
        <f>L129*H129</f>
        <v>16039.8</v>
      </c>
      <c r="N129" s="3">
        <v>670</v>
      </c>
      <c r="O129" s="4">
        <f>N129*H129</f>
        <v>28140</v>
      </c>
      <c r="P129" s="9"/>
    </row>
    <row r="130" spans="1:16" x14ac:dyDescent="0.2">
      <c r="A130" s="32" t="str">
        <f>IF(I130&lt;&gt;"",1+MAX($A$6:A129),"")</f>
        <v/>
      </c>
      <c r="B130" s="44"/>
      <c r="C130" s="43"/>
      <c r="D130" s="8"/>
      <c r="E130" s="45"/>
      <c r="F130" s="6"/>
      <c r="G130" s="1"/>
      <c r="H130" s="2"/>
      <c r="I130" s="15"/>
      <c r="J130" s="37"/>
      <c r="K130" s="37"/>
      <c r="L130" s="37"/>
      <c r="M130" s="37"/>
      <c r="N130" s="3"/>
      <c r="O130" s="4"/>
      <c r="P130" s="9"/>
    </row>
    <row r="131" spans="1:16" ht="15.75" x14ac:dyDescent="0.2">
      <c r="A131" s="32" t="str">
        <f>IF(I131&lt;&gt;"",1+MAX($A$6:A130),"")</f>
        <v/>
      </c>
      <c r="B131" s="44"/>
      <c r="C131" s="43"/>
      <c r="D131" s="46"/>
      <c r="E131" s="47" t="s">
        <v>104</v>
      </c>
      <c r="F131" s="6"/>
      <c r="G131" s="1"/>
      <c r="H131" s="2"/>
      <c r="I131" s="15"/>
      <c r="J131" s="37"/>
      <c r="K131" s="37"/>
      <c r="L131" s="37"/>
      <c r="M131" s="37"/>
      <c r="N131" s="3"/>
      <c r="O131" s="4"/>
      <c r="P131" s="9"/>
    </row>
    <row r="132" spans="1:16" x14ac:dyDescent="0.2">
      <c r="A132" s="32" t="str">
        <f>IF(I132&lt;&gt;"",1+MAX($A$6:A131),"")</f>
        <v/>
      </c>
      <c r="B132" s="44"/>
      <c r="C132" s="43"/>
      <c r="D132" s="8"/>
      <c r="E132" s="45"/>
      <c r="F132" s="6"/>
      <c r="G132" s="1"/>
      <c r="H132" s="2"/>
      <c r="I132" s="15"/>
      <c r="J132" s="37"/>
      <c r="K132" s="37"/>
      <c r="L132" s="37"/>
      <c r="M132" s="37"/>
      <c r="N132" s="3"/>
      <c r="O132" s="4"/>
      <c r="P132" s="9"/>
    </row>
    <row r="133" spans="1:16" s="8" customFormat="1" ht="25.5" customHeight="1" x14ac:dyDescent="0.2">
      <c r="A133" s="32">
        <f>IF(I133&lt;&gt;"",1+MAX($A$6:A132),"")</f>
        <v>60</v>
      </c>
      <c r="B133" s="34" t="s">
        <v>57</v>
      </c>
      <c r="C133" s="34" t="s">
        <v>77</v>
      </c>
      <c r="E133" s="30" t="s">
        <v>105</v>
      </c>
      <c r="F133" s="6">
        <v>288.14999999999998</v>
      </c>
      <c r="G133" s="1">
        <v>0.1</v>
      </c>
      <c r="H133" s="2">
        <f>F133*(1+G133)</f>
        <v>316.96499999999997</v>
      </c>
      <c r="I133" s="15" t="s">
        <v>24</v>
      </c>
      <c r="J133" s="3">
        <v>18.919999999999998</v>
      </c>
      <c r="K133" s="37">
        <f t="shared" ref="K133:K139" si="34">J133*H133</f>
        <v>5996.9777999999988</v>
      </c>
      <c r="L133" s="37">
        <v>25.08</v>
      </c>
      <c r="M133" s="37">
        <f t="shared" ref="M133:M160" si="35">L133*H133</f>
        <v>7949.4821999999986</v>
      </c>
      <c r="N133" s="3">
        <v>44</v>
      </c>
      <c r="O133" s="4">
        <f t="shared" ref="O133:O160" si="36">N133*H133</f>
        <v>13946.46</v>
      </c>
      <c r="P133" s="9"/>
    </row>
    <row r="134" spans="1:16" s="8" customFormat="1" ht="25.5" customHeight="1" x14ac:dyDescent="0.2">
      <c r="A134" s="32">
        <f>IF(I134&lt;&gt;"",1+MAX($A$6:A133),"")</f>
        <v>61</v>
      </c>
      <c r="B134" s="34" t="s">
        <v>57</v>
      </c>
      <c r="C134" s="34" t="s">
        <v>77</v>
      </c>
      <c r="E134" s="30" t="s">
        <v>106</v>
      </c>
      <c r="F134" s="6">
        <v>50.22</v>
      </c>
      <c r="G134" s="1">
        <v>0.1</v>
      </c>
      <c r="H134" s="2">
        <f>F134*(1+G134)</f>
        <v>55.242000000000004</v>
      </c>
      <c r="I134" s="15" t="s">
        <v>24</v>
      </c>
      <c r="J134" s="3">
        <v>13.76</v>
      </c>
      <c r="K134" s="37">
        <f t="shared" si="34"/>
        <v>760.12992000000008</v>
      </c>
      <c r="L134" s="37">
        <v>18.239999999999998</v>
      </c>
      <c r="M134" s="37">
        <f t="shared" si="35"/>
        <v>1007.6140799999999</v>
      </c>
      <c r="N134" s="3">
        <v>32</v>
      </c>
      <c r="O134" s="4">
        <f t="shared" si="36"/>
        <v>1767.7440000000001</v>
      </c>
      <c r="P134" s="9"/>
    </row>
    <row r="135" spans="1:16" s="8" customFormat="1" ht="25.5" customHeight="1" x14ac:dyDescent="0.2">
      <c r="A135" s="32">
        <f>IF(I135&lt;&gt;"",1+MAX($A$6:A134),"")</f>
        <v>62</v>
      </c>
      <c r="B135" s="34" t="s">
        <v>57</v>
      </c>
      <c r="C135" s="34" t="s">
        <v>234</v>
      </c>
      <c r="E135" s="69" t="s">
        <v>236</v>
      </c>
      <c r="F135" s="6">
        <f>16*288.15</f>
        <v>4610.3999999999996</v>
      </c>
      <c r="G135" s="1">
        <v>0.1</v>
      </c>
      <c r="H135" s="2">
        <f t="shared" ref="H135:H136" si="37">F135*(1+G135)</f>
        <v>5071.4399999999996</v>
      </c>
      <c r="I135" s="15" t="s">
        <v>23</v>
      </c>
      <c r="J135" s="3">
        <v>2.58</v>
      </c>
      <c r="K135" s="37">
        <f t="shared" ref="K135:K136" si="38">J135*H135</f>
        <v>13084.315199999999</v>
      </c>
      <c r="L135" s="37">
        <v>3.42</v>
      </c>
      <c r="M135" s="37">
        <f t="shared" si="35"/>
        <v>17344.324799999999</v>
      </c>
      <c r="N135" s="3">
        <v>6</v>
      </c>
      <c r="O135" s="4">
        <f t="shared" si="36"/>
        <v>30428.639999999999</v>
      </c>
      <c r="P135" s="9"/>
    </row>
    <row r="136" spans="1:16" s="8" customFormat="1" ht="25.5" customHeight="1" x14ac:dyDescent="0.2">
      <c r="A136" s="32">
        <f>IF(I136&lt;&gt;"",1+MAX($A$6:A135),"")</f>
        <v>63</v>
      </c>
      <c r="B136" s="34" t="s">
        <v>57</v>
      </c>
      <c r="C136" s="34" t="s">
        <v>234</v>
      </c>
      <c r="E136" s="69" t="s">
        <v>237</v>
      </c>
      <c r="F136" s="6">
        <f>8*50.22</f>
        <v>401.76</v>
      </c>
      <c r="G136" s="1">
        <v>0.1</v>
      </c>
      <c r="H136" s="2">
        <f t="shared" si="37"/>
        <v>441.93600000000004</v>
      </c>
      <c r="I136" s="15" t="s">
        <v>23</v>
      </c>
      <c r="J136" s="3">
        <v>2.58</v>
      </c>
      <c r="K136" s="37">
        <f t="shared" si="38"/>
        <v>1140.19488</v>
      </c>
      <c r="L136" s="37">
        <v>3.42</v>
      </c>
      <c r="M136" s="37">
        <f t="shared" si="35"/>
        <v>1511.4211200000002</v>
      </c>
      <c r="N136" s="3">
        <v>6</v>
      </c>
      <c r="O136" s="4">
        <f t="shared" si="36"/>
        <v>2651.616</v>
      </c>
      <c r="P136" s="9"/>
    </row>
    <row r="137" spans="1:16" s="8" customFormat="1" ht="25.5" customHeight="1" x14ac:dyDescent="0.2">
      <c r="A137" s="32">
        <f>IF(I137&lt;&gt;"",1+MAX($A$6:A136),"")</f>
        <v>64</v>
      </c>
      <c r="B137" s="34" t="s">
        <v>57</v>
      </c>
      <c r="C137" s="34" t="s">
        <v>77</v>
      </c>
      <c r="E137" s="30" t="s">
        <v>109</v>
      </c>
      <c r="F137" s="6">
        <v>1</v>
      </c>
      <c r="G137" s="1">
        <v>0</v>
      </c>
      <c r="H137" s="2">
        <f>F137*(1+G137)</f>
        <v>1</v>
      </c>
      <c r="I137" s="15" t="s">
        <v>29</v>
      </c>
      <c r="J137" s="3">
        <v>206.4</v>
      </c>
      <c r="K137" s="37">
        <f t="shared" si="34"/>
        <v>206.4</v>
      </c>
      <c r="L137" s="37">
        <v>273.59999999999997</v>
      </c>
      <c r="M137" s="37">
        <f>L137*H137</f>
        <v>273.59999999999997</v>
      </c>
      <c r="N137" s="3">
        <v>480</v>
      </c>
      <c r="O137" s="4">
        <f>N137*H137</f>
        <v>480</v>
      </c>
      <c r="P137" s="9"/>
    </row>
    <row r="138" spans="1:16" s="8" customFormat="1" ht="25.5" customHeight="1" x14ac:dyDescent="0.2">
      <c r="A138" s="32">
        <f>IF(I138&lt;&gt;"",1+MAX($A$6:A137),"")</f>
        <v>65</v>
      </c>
      <c r="B138" s="34" t="s">
        <v>57</v>
      </c>
      <c r="C138" s="34" t="s">
        <v>77</v>
      </c>
      <c r="E138" s="30" t="s">
        <v>107</v>
      </c>
      <c r="F138" s="6">
        <v>1</v>
      </c>
      <c r="G138" s="1">
        <v>0</v>
      </c>
      <c r="H138" s="2">
        <f>F138*(1+G138)</f>
        <v>1</v>
      </c>
      <c r="I138" s="15" t="s">
        <v>29</v>
      </c>
      <c r="J138" s="3">
        <v>3612</v>
      </c>
      <c r="K138" s="37">
        <f t="shared" si="34"/>
        <v>3612</v>
      </c>
      <c r="L138" s="37">
        <v>4788</v>
      </c>
      <c r="M138" s="37">
        <f t="shared" si="35"/>
        <v>4788</v>
      </c>
      <c r="N138" s="3">
        <v>8400</v>
      </c>
      <c r="O138" s="4">
        <f t="shared" si="36"/>
        <v>8400</v>
      </c>
      <c r="P138" s="9"/>
    </row>
    <row r="139" spans="1:16" s="8" customFormat="1" ht="25.5" customHeight="1" x14ac:dyDescent="0.2">
      <c r="A139" s="32">
        <f>IF(I139&lt;&gt;"",1+MAX($A$6:A138),"")</f>
        <v>66</v>
      </c>
      <c r="B139" s="34" t="s">
        <v>57</v>
      </c>
      <c r="C139" s="34" t="s">
        <v>77</v>
      </c>
      <c r="E139" s="30" t="s">
        <v>108</v>
      </c>
      <c r="F139" s="6">
        <v>1</v>
      </c>
      <c r="G139" s="1">
        <v>0</v>
      </c>
      <c r="H139" s="2">
        <f>F139*(1+G139)</f>
        <v>1</v>
      </c>
      <c r="I139" s="15" t="s">
        <v>29</v>
      </c>
      <c r="J139" s="3">
        <v>2580</v>
      </c>
      <c r="K139" s="37">
        <f t="shared" si="34"/>
        <v>2580</v>
      </c>
      <c r="L139" s="37">
        <v>3419.9999999999995</v>
      </c>
      <c r="M139" s="37">
        <f t="shared" si="35"/>
        <v>3419.9999999999995</v>
      </c>
      <c r="N139" s="3">
        <v>6000</v>
      </c>
      <c r="O139" s="4">
        <f t="shared" si="36"/>
        <v>6000</v>
      </c>
      <c r="P139" s="9"/>
    </row>
    <row r="140" spans="1:16" x14ac:dyDescent="0.2">
      <c r="A140" s="32" t="str">
        <f>IF(I140&lt;&gt;"",1+MAX($A$6:A139),"")</f>
        <v/>
      </c>
      <c r="B140" s="44"/>
      <c r="C140" s="43"/>
      <c r="D140" s="8"/>
      <c r="E140" s="45"/>
      <c r="F140" s="6"/>
      <c r="G140" s="1"/>
      <c r="H140" s="2"/>
      <c r="I140" s="15"/>
      <c r="J140" s="37"/>
      <c r="K140" s="37"/>
      <c r="L140" s="37"/>
      <c r="M140" s="37"/>
      <c r="N140" s="3"/>
      <c r="O140" s="4"/>
      <c r="P140" s="9"/>
    </row>
    <row r="141" spans="1:16" ht="15.75" x14ac:dyDescent="0.2">
      <c r="A141" s="32" t="str">
        <f>IF(I141&lt;&gt;"",1+MAX($A$6:A140),"")</f>
        <v/>
      </c>
      <c r="B141" s="44"/>
      <c r="C141" s="43"/>
      <c r="D141" s="46"/>
      <c r="E141" s="47" t="s">
        <v>110</v>
      </c>
      <c r="F141" s="6"/>
      <c r="G141" s="1"/>
      <c r="H141" s="2"/>
      <c r="I141" s="15"/>
      <c r="J141" s="37"/>
      <c r="K141" s="37"/>
      <c r="L141" s="37"/>
      <c r="M141" s="37"/>
      <c r="N141" s="3"/>
      <c r="O141" s="4"/>
      <c r="P141" s="9"/>
    </row>
    <row r="142" spans="1:16" x14ac:dyDescent="0.2">
      <c r="A142" s="32" t="str">
        <f>IF(I142&lt;&gt;"",1+MAX($A$6:A141),"")</f>
        <v/>
      </c>
      <c r="B142" s="44"/>
      <c r="C142" s="43"/>
      <c r="D142" s="8"/>
      <c r="E142" s="45"/>
      <c r="F142" s="6"/>
      <c r="G142" s="1"/>
      <c r="H142" s="2"/>
      <c r="I142" s="15"/>
      <c r="J142" s="37"/>
      <c r="K142" s="37"/>
      <c r="L142" s="37"/>
      <c r="M142" s="37"/>
      <c r="N142" s="3"/>
      <c r="O142" s="4"/>
      <c r="P142" s="9"/>
    </row>
    <row r="143" spans="1:16" s="8" customFormat="1" ht="25.5" customHeight="1" x14ac:dyDescent="0.2">
      <c r="A143" s="32">
        <f>IF(I143&lt;&gt;"",1+MAX($A$6:A142),"")</f>
        <v>67</v>
      </c>
      <c r="B143" s="34" t="s">
        <v>57</v>
      </c>
      <c r="C143" s="34" t="s">
        <v>77</v>
      </c>
      <c r="E143" s="30" t="s">
        <v>111</v>
      </c>
      <c r="F143" s="6">
        <v>874</v>
      </c>
      <c r="G143" s="1">
        <v>0.1</v>
      </c>
      <c r="H143" s="2">
        <f t="shared" ref="H143:H152" si="39">F143*(1+G143)</f>
        <v>961.40000000000009</v>
      </c>
      <c r="I143" s="15" t="s">
        <v>24</v>
      </c>
      <c r="J143" s="3">
        <v>1.2240000000000002</v>
      </c>
      <c r="K143" s="37">
        <f>J143*H143</f>
        <v>1176.7536000000002</v>
      </c>
      <c r="L143" s="37">
        <v>0.57600000000000007</v>
      </c>
      <c r="M143" s="37">
        <f>L143*H143</f>
        <v>553.76640000000009</v>
      </c>
      <c r="N143" s="3">
        <v>1.8</v>
      </c>
      <c r="O143" s="4">
        <f>N143*H143</f>
        <v>1730.5200000000002</v>
      </c>
      <c r="P143" s="9"/>
    </row>
    <row r="144" spans="1:16" s="8" customFormat="1" ht="25.5" customHeight="1" x14ac:dyDescent="0.2">
      <c r="A144" s="32">
        <f>IF(I144&lt;&gt;"",1+MAX($A$6:A143),"")</f>
        <v>68</v>
      </c>
      <c r="B144" s="34" t="s">
        <v>57</v>
      </c>
      <c r="C144" s="34" t="s">
        <v>77</v>
      </c>
      <c r="E144" s="30" t="s">
        <v>112</v>
      </c>
      <c r="F144" s="6">
        <v>448.08</v>
      </c>
      <c r="G144" s="1">
        <v>0.1</v>
      </c>
      <c r="H144" s="2">
        <f t="shared" si="39"/>
        <v>492.88800000000003</v>
      </c>
      <c r="I144" s="15" t="s">
        <v>24</v>
      </c>
      <c r="J144" s="3">
        <v>0.68</v>
      </c>
      <c r="K144" s="37">
        <f t="shared" ref="K144:K152" si="40">J144*H144</f>
        <v>335.16384000000005</v>
      </c>
      <c r="L144" s="37">
        <v>0.32</v>
      </c>
      <c r="M144" s="37">
        <f>L144*H144</f>
        <v>157.72416000000001</v>
      </c>
      <c r="N144" s="3">
        <v>1</v>
      </c>
      <c r="O144" s="4">
        <f>N144*H144</f>
        <v>492.88800000000003</v>
      </c>
      <c r="P144" s="9"/>
    </row>
    <row r="145" spans="1:16" s="8" customFormat="1" ht="30" customHeight="1" x14ac:dyDescent="0.2">
      <c r="A145" s="32">
        <f>IF(I145&lt;&gt;"",1+MAX($A$6:A144),"")</f>
        <v>69</v>
      </c>
      <c r="B145" s="34" t="s">
        <v>57</v>
      </c>
      <c r="C145" s="34" t="s">
        <v>77</v>
      </c>
      <c r="E145" s="30" t="s">
        <v>112</v>
      </c>
      <c r="F145" s="6">
        <v>570.62</v>
      </c>
      <c r="G145" s="1">
        <v>0.1</v>
      </c>
      <c r="H145" s="2">
        <f t="shared" si="39"/>
        <v>627.68200000000002</v>
      </c>
      <c r="I145" s="15" t="s">
        <v>24</v>
      </c>
      <c r="J145" s="3">
        <v>0.68</v>
      </c>
      <c r="K145" s="37">
        <f t="shared" si="40"/>
        <v>426.82376000000005</v>
      </c>
      <c r="L145" s="37">
        <v>0.32</v>
      </c>
      <c r="M145" s="37">
        <f t="shared" si="35"/>
        <v>200.85824000000002</v>
      </c>
      <c r="N145" s="3">
        <v>1</v>
      </c>
      <c r="O145" s="4">
        <f t="shared" si="36"/>
        <v>627.68200000000002</v>
      </c>
      <c r="P145" s="9"/>
    </row>
    <row r="146" spans="1:16" s="8" customFormat="1" ht="30" customHeight="1" x14ac:dyDescent="0.2">
      <c r="A146" s="32">
        <f>IF(I146&lt;&gt;"",1+MAX($A$6:A145),"")</f>
        <v>70</v>
      </c>
      <c r="B146" s="34" t="s">
        <v>57</v>
      </c>
      <c r="C146" s="34" t="s">
        <v>77</v>
      </c>
      <c r="E146" s="30" t="s">
        <v>113</v>
      </c>
      <c r="F146" s="6">
        <v>722.94</v>
      </c>
      <c r="G146" s="1">
        <v>0.1</v>
      </c>
      <c r="H146" s="2">
        <f t="shared" si="39"/>
        <v>795.23400000000015</v>
      </c>
      <c r="I146" s="15" t="s">
        <v>24</v>
      </c>
      <c r="J146" s="3">
        <v>0.68</v>
      </c>
      <c r="K146" s="37">
        <f t="shared" si="40"/>
        <v>540.75912000000017</v>
      </c>
      <c r="L146" s="37">
        <v>0.32</v>
      </c>
      <c r="M146" s="37">
        <f t="shared" si="35"/>
        <v>254.47488000000004</v>
      </c>
      <c r="N146" s="3">
        <v>1</v>
      </c>
      <c r="O146" s="4">
        <f t="shared" si="36"/>
        <v>795.23400000000015</v>
      </c>
      <c r="P146" s="9"/>
    </row>
    <row r="147" spans="1:16" s="8" customFormat="1" ht="30" customHeight="1" x14ac:dyDescent="0.2">
      <c r="A147" s="32">
        <f>IF(I147&lt;&gt;"",1+MAX($A$6:A146),"")</f>
        <v>71</v>
      </c>
      <c r="B147" s="34" t="s">
        <v>57</v>
      </c>
      <c r="C147" s="34" t="s">
        <v>77</v>
      </c>
      <c r="E147" s="30" t="s">
        <v>114</v>
      </c>
      <c r="F147" s="6">
        <f>20*74</f>
        <v>1480</v>
      </c>
      <c r="G147" s="1">
        <v>0.1</v>
      </c>
      <c r="H147" s="2">
        <f t="shared" si="39"/>
        <v>1628.0000000000002</v>
      </c>
      <c r="I147" s="15" t="s">
        <v>24</v>
      </c>
      <c r="J147" s="3">
        <v>0.68</v>
      </c>
      <c r="K147" s="37">
        <f t="shared" si="40"/>
        <v>1107.0400000000002</v>
      </c>
      <c r="L147" s="37">
        <v>0.32</v>
      </c>
      <c r="M147" s="37">
        <f t="shared" si="35"/>
        <v>520.96</v>
      </c>
      <c r="N147" s="3">
        <v>1</v>
      </c>
      <c r="O147" s="4">
        <f t="shared" si="36"/>
        <v>1628.0000000000002</v>
      </c>
      <c r="P147" s="9"/>
    </row>
    <row r="148" spans="1:16" s="8" customFormat="1" ht="35.25" customHeight="1" x14ac:dyDescent="0.2">
      <c r="A148" s="32">
        <f>IF(I148&lt;&gt;"",1+MAX($A$6:A147),"")</f>
        <v>72</v>
      </c>
      <c r="B148" s="34" t="s">
        <v>57</v>
      </c>
      <c r="C148" s="34" t="s">
        <v>77</v>
      </c>
      <c r="E148" s="30" t="s">
        <v>115</v>
      </c>
      <c r="F148" s="6">
        <f>20*74</f>
        <v>1480</v>
      </c>
      <c r="G148" s="1">
        <v>0.1</v>
      </c>
      <c r="H148" s="2">
        <f t="shared" si="39"/>
        <v>1628.0000000000002</v>
      </c>
      <c r="I148" s="15" t="s">
        <v>24</v>
      </c>
      <c r="J148" s="3">
        <v>0.68</v>
      </c>
      <c r="K148" s="37">
        <f t="shared" si="40"/>
        <v>1107.0400000000002</v>
      </c>
      <c r="L148" s="37">
        <v>0.32</v>
      </c>
      <c r="M148" s="37">
        <f t="shared" si="35"/>
        <v>520.96</v>
      </c>
      <c r="N148" s="3">
        <v>1</v>
      </c>
      <c r="O148" s="4">
        <f t="shared" si="36"/>
        <v>1628.0000000000002</v>
      </c>
      <c r="P148" s="9"/>
    </row>
    <row r="149" spans="1:16" s="8" customFormat="1" ht="32.25" customHeight="1" x14ac:dyDescent="0.2">
      <c r="A149" s="32">
        <f>IF(I149&lt;&gt;"",1+MAX($A$6:A148),"")</f>
        <v>73</v>
      </c>
      <c r="B149" s="34" t="s">
        <v>57</v>
      </c>
      <c r="C149" s="34" t="s">
        <v>77</v>
      </c>
      <c r="E149" s="30" t="s">
        <v>116</v>
      </c>
      <c r="F149" s="6">
        <v>139.02000000000001</v>
      </c>
      <c r="G149" s="1">
        <v>0.1</v>
      </c>
      <c r="H149" s="2">
        <f t="shared" si="39"/>
        <v>152.92200000000003</v>
      </c>
      <c r="I149" s="15" t="s">
        <v>24</v>
      </c>
      <c r="J149" s="3">
        <v>0.81600000000000006</v>
      </c>
      <c r="K149" s="37">
        <f t="shared" si="40"/>
        <v>124.78435200000003</v>
      </c>
      <c r="L149" s="37">
        <v>0.38400000000000001</v>
      </c>
      <c r="M149" s="37">
        <f t="shared" si="35"/>
        <v>58.722048000000008</v>
      </c>
      <c r="N149" s="3">
        <v>1.2</v>
      </c>
      <c r="O149" s="4">
        <f t="shared" si="36"/>
        <v>183.50640000000001</v>
      </c>
      <c r="P149" s="9"/>
    </row>
    <row r="150" spans="1:16" s="8" customFormat="1" ht="32.25" customHeight="1" x14ac:dyDescent="0.2">
      <c r="A150" s="32">
        <f>IF(I150&lt;&gt;"",1+MAX($A$6:A149),"")</f>
        <v>74</v>
      </c>
      <c r="B150" s="34" t="s">
        <v>57</v>
      </c>
      <c r="C150" s="34" t="s">
        <v>77</v>
      </c>
      <c r="E150" s="30" t="s">
        <v>117</v>
      </c>
      <c r="F150" s="6">
        <v>553.75</v>
      </c>
      <c r="G150" s="1">
        <v>0.1</v>
      </c>
      <c r="H150" s="2">
        <f t="shared" si="39"/>
        <v>609.125</v>
      </c>
      <c r="I150" s="15" t="s">
        <v>24</v>
      </c>
      <c r="J150" s="3">
        <v>0.81600000000000006</v>
      </c>
      <c r="K150" s="37">
        <f t="shared" si="40"/>
        <v>497.04600000000005</v>
      </c>
      <c r="L150" s="37">
        <v>0.38400000000000001</v>
      </c>
      <c r="M150" s="37">
        <f t="shared" si="35"/>
        <v>233.904</v>
      </c>
      <c r="N150" s="3">
        <v>1.2</v>
      </c>
      <c r="O150" s="4">
        <f t="shared" si="36"/>
        <v>730.94999999999993</v>
      </c>
      <c r="P150" s="9"/>
    </row>
    <row r="151" spans="1:16" s="8" customFormat="1" ht="32.25" customHeight="1" x14ac:dyDescent="0.2">
      <c r="A151" s="32">
        <f>IF(I151&lt;&gt;"",1+MAX($A$6:A150),"")</f>
        <v>75</v>
      </c>
      <c r="B151" s="34" t="s">
        <v>57</v>
      </c>
      <c r="C151" s="34" t="s">
        <v>77</v>
      </c>
      <c r="E151" s="30" t="s">
        <v>118</v>
      </c>
      <c r="F151" s="6">
        <v>95.67</v>
      </c>
      <c r="G151" s="1">
        <v>0.1</v>
      </c>
      <c r="H151" s="2">
        <f t="shared" si="39"/>
        <v>105.23700000000001</v>
      </c>
      <c r="I151" s="15" t="s">
        <v>24</v>
      </c>
      <c r="J151" s="3">
        <v>0.88400000000000012</v>
      </c>
      <c r="K151" s="37">
        <f t="shared" si="40"/>
        <v>93.029508000000021</v>
      </c>
      <c r="L151" s="37">
        <v>0.41600000000000004</v>
      </c>
      <c r="M151" s="37">
        <f t="shared" si="35"/>
        <v>43.77859200000001</v>
      </c>
      <c r="N151" s="3">
        <v>1.3</v>
      </c>
      <c r="O151" s="4">
        <f t="shared" si="36"/>
        <v>136.80810000000002</v>
      </c>
      <c r="P151" s="9"/>
    </row>
    <row r="152" spans="1:16" s="8" customFormat="1" ht="32.25" customHeight="1" x14ac:dyDescent="0.2">
      <c r="A152" s="32">
        <f>IF(I152&lt;&gt;"",1+MAX($A$6:A151),"")</f>
        <v>76</v>
      </c>
      <c r="B152" s="34" t="s">
        <v>57</v>
      </c>
      <c r="C152" s="34" t="s">
        <v>77</v>
      </c>
      <c r="E152" s="30" t="s">
        <v>119</v>
      </c>
      <c r="F152" s="6">
        <v>38</v>
      </c>
      <c r="G152" s="1">
        <v>0.1</v>
      </c>
      <c r="H152" s="2">
        <f t="shared" si="39"/>
        <v>41.800000000000004</v>
      </c>
      <c r="I152" s="15" t="s">
        <v>24</v>
      </c>
      <c r="J152" s="3">
        <v>1.4960000000000002</v>
      </c>
      <c r="K152" s="37">
        <f t="shared" si="40"/>
        <v>62.532800000000016</v>
      </c>
      <c r="L152" s="37">
        <v>0.70400000000000007</v>
      </c>
      <c r="M152" s="37">
        <f t="shared" si="35"/>
        <v>29.427200000000006</v>
      </c>
      <c r="N152" s="3">
        <v>2.2000000000000002</v>
      </c>
      <c r="O152" s="4">
        <f t="shared" si="36"/>
        <v>91.960000000000022</v>
      </c>
      <c r="P152" s="9"/>
    </row>
    <row r="153" spans="1:16" s="8" customFormat="1" ht="21" customHeight="1" x14ac:dyDescent="0.2">
      <c r="A153" s="32" t="str">
        <f>IF(I153&lt;&gt;"",1+MAX($A$6:A152),"")</f>
        <v/>
      </c>
      <c r="B153" s="34"/>
      <c r="C153" s="34"/>
      <c r="E153" s="30"/>
      <c r="F153" s="6"/>
      <c r="G153" s="1"/>
      <c r="H153" s="2"/>
      <c r="I153" s="15"/>
      <c r="J153" s="3"/>
      <c r="K153" s="37"/>
      <c r="L153" s="37"/>
      <c r="M153" s="37"/>
      <c r="N153" s="3"/>
      <c r="O153" s="4"/>
      <c r="P153" s="9"/>
    </row>
    <row r="154" spans="1:16" ht="15.75" x14ac:dyDescent="0.2">
      <c r="A154" s="32" t="str">
        <f>IF(I154&lt;&gt;"",1+MAX($A$6:A153),"")</f>
        <v/>
      </c>
      <c r="B154" s="44"/>
      <c r="C154" s="43"/>
      <c r="D154" s="46"/>
      <c r="E154" s="47" t="s">
        <v>120</v>
      </c>
      <c r="F154" s="6"/>
      <c r="G154" s="1"/>
      <c r="H154" s="2"/>
      <c r="I154" s="15"/>
      <c r="J154" s="37"/>
      <c r="K154" s="37"/>
      <c r="L154" s="37"/>
      <c r="M154" s="37"/>
      <c r="N154" s="3"/>
      <c r="O154" s="4"/>
      <c r="P154" s="9"/>
    </row>
    <row r="155" spans="1:16" x14ac:dyDescent="0.2">
      <c r="A155" s="32" t="str">
        <f>IF(I155&lt;&gt;"",1+MAX($A$6:A154),"")</f>
        <v/>
      </c>
      <c r="B155" s="44"/>
      <c r="C155" s="43"/>
      <c r="D155" s="8"/>
      <c r="E155" s="45"/>
      <c r="F155" s="6"/>
      <c r="G155" s="1"/>
      <c r="H155" s="2"/>
      <c r="I155" s="15"/>
      <c r="J155" s="37"/>
      <c r="K155" s="37"/>
      <c r="L155" s="37"/>
      <c r="M155" s="37"/>
      <c r="N155" s="3"/>
      <c r="O155" s="4"/>
      <c r="P155" s="9"/>
    </row>
    <row r="156" spans="1:16" s="8" customFormat="1" ht="25.5" customHeight="1" x14ac:dyDescent="0.2">
      <c r="A156" s="32">
        <f>IF(I156&lt;&gt;"",1+MAX($A$6:A155),"")</f>
        <v>77</v>
      </c>
      <c r="B156" s="34" t="s">
        <v>57</v>
      </c>
      <c r="C156" s="34" t="s">
        <v>77</v>
      </c>
      <c r="E156" s="30" t="s">
        <v>121</v>
      </c>
      <c r="F156" s="6">
        <v>4</v>
      </c>
      <c r="G156" s="1">
        <v>0</v>
      </c>
      <c r="H156" s="2">
        <f t="shared" ref="H156:H165" si="41">F156*(1+G156)</f>
        <v>4</v>
      </c>
      <c r="I156" s="15" t="s">
        <v>29</v>
      </c>
      <c r="J156" s="3">
        <v>43.468800000000002</v>
      </c>
      <c r="K156" s="37">
        <f>J156*H156</f>
        <v>173.87520000000001</v>
      </c>
      <c r="L156" s="37">
        <v>92.371200000000016</v>
      </c>
      <c r="M156" s="37">
        <f>L156*H156</f>
        <v>369.48480000000006</v>
      </c>
      <c r="N156" s="3">
        <v>135.84</v>
      </c>
      <c r="O156" s="4">
        <f>N156*H156</f>
        <v>543.36</v>
      </c>
      <c r="P156" s="9"/>
    </row>
    <row r="157" spans="1:16" s="8" customFormat="1" ht="25.5" customHeight="1" x14ac:dyDescent="0.2">
      <c r="A157" s="32">
        <f>IF(I157&lt;&gt;"",1+MAX($A$6:A156),"")</f>
        <v>78</v>
      </c>
      <c r="B157" s="34" t="s">
        <v>57</v>
      </c>
      <c r="C157" s="34" t="s">
        <v>77</v>
      </c>
      <c r="E157" s="30" t="s">
        <v>122</v>
      </c>
      <c r="F157" s="6">
        <v>2</v>
      </c>
      <c r="G157" s="1">
        <v>0</v>
      </c>
      <c r="H157" s="2">
        <f t="shared" si="41"/>
        <v>2</v>
      </c>
      <c r="I157" s="15" t="s">
        <v>29</v>
      </c>
      <c r="J157" s="3">
        <v>43.468800000000002</v>
      </c>
      <c r="K157" s="37">
        <f t="shared" ref="K157:K165" si="42">J157*H157</f>
        <v>86.937600000000003</v>
      </c>
      <c r="L157" s="37">
        <v>92.371200000000016</v>
      </c>
      <c r="M157" s="37">
        <f>L157*H157</f>
        <v>184.74240000000003</v>
      </c>
      <c r="N157" s="3">
        <v>135.84</v>
      </c>
      <c r="O157" s="4">
        <f>N157*H157</f>
        <v>271.68</v>
      </c>
      <c r="P157" s="9"/>
    </row>
    <row r="158" spans="1:16" s="8" customFormat="1" ht="30" customHeight="1" x14ac:dyDescent="0.2">
      <c r="A158" s="32">
        <f>IF(I158&lt;&gt;"",1+MAX($A$6:A157),"")</f>
        <v>79</v>
      </c>
      <c r="B158" s="34" t="s">
        <v>57</v>
      </c>
      <c r="C158" s="34" t="s">
        <v>77</v>
      </c>
      <c r="E158" s="30" t="s">
        <v>123</v>
      </c>
      <c r="F158" s="6">
        <v>2</v>
      </c>
      <c r="G158" s="1">
        <v>0</v>
      </c>
      <c r="H158" s="2">
        <f t="shared" si="41"/>
        <v>2</v>
      </c>
      <c r="I158" s="15" t="s">
        <v>29</v>
      </c>
      <c r="J158" s="3">
        <v>44.236800000000002</v>
      </c>
      <c r="K158" s="37">
        <f t="shared" si="42"/>
        <v>88.473600000000005</v>
      </c>
      <c r="L158" s="37">
        <v>94.003200000000007</v>
      </c>
      <c r="M158" s="37">
        <f>L158*H158</f>
        <v>188.00640000000001</v>
      </c>
      <c r="N158" s="3">
        <v>138.24</v>
      </c>
      <c r="O158" s="4">
        <f>N158*H158</f>
        <v>276.48</v>
      </c>
      <c r="P158" s="9"/>
    </row>
    <row r="159" spans="1:16" s="8" customFormat="1" ht="32.25" customHeight="1" x14ac:dyDescent="0.2">
      <c r="A159" s="32">
        <f>IF(I159&lt;&gt;"",1+MAX($A$6:A158),"")</f>
        <v>80</v>
      </c>
      <c r="B159" s="34" t="s">
        <v>57</v>
      </c>
      <c r="C159" s="34" t="s">
        <v>77</v>
      </c>
      <c r="E159" s="30" t="s">
        <v>124</v>
      </c>
      <c r="F159" s="6">
        <v>1</v>
      </c>
      <c r="G159" s="1">
        <v>0</v>
      </c>
      <c r="H159" s="2">
        <f t="shared" si="41"/>
        <v>1</v>
      </c>
      <c r="I159" s="15" t="s">
        <v>29</v>
      </c>
      <c r="J159" s="3">
        <v>43.468800000000002</v>
      </c>
      <c r="K159" s="37">
        <f t="shared" si="42"/>
        <v>43.468800000000002</v>
      </c>
      <c r="L159" s="37">
        <v>92.371200000000016</v>
      </c>
      <c r="M159" s="37">
        <f t="shared" si="35"/>
        <v>92.371200000000016</v>
      </c>
      <c r="N159" s="3">
        <v>135.84</v>
      </c>
      <c r="O159" s="4">
        <f t="shared" si="36"/>
        <v>135.84</v>
      </c>
      <c r="P159" s="9"/>
    </row>
    <row r="160" spans="1:16" s="8" customFormat="1" ht="32.25" customHeight="1" x14ac:dyDescent="0.2">
      <c r="A160" s="32">
        <f>IF(I160&lt;&gt;"",1+MAX($A$6:A159),"")</f>
        <v>81</v>
      </c>
      <c r="B160" s="34" t="s">
        <v>57</v>
      </c>
      <c r="C160" s="34" t="s">
        <v>77</v>
      </c>
      <c r="E160" s="30" t="s">
        <v>125</v>
      </c>
      <c r="F160" s="6">
        <v>1</v>
      </c>
      <c r="G160" s="1">
        <v>0</v>
      </c>
      <c r="H160" s="2">
        <f t="shared" si="41"/>
        <v>1</v>
      </c>
      <c r="I160" s="15" t="s">
        <v>29</v>
      </c>
      <c r="J160" s="3">
        <v>92.16</v>
      </c>
      <c r="K160" s="37">
        <f t="shared" si="42"/>
        <v>92.16</v>
      </c>
      <c r="L160" s="37">
        <v>195.84</v>
      </c>
      <c r="M160" s="37">
        <f t="shared" si="35"/>
        <v>195.84</v>
      </c>
      <c r="N160" s="3">
        <v>288</v>
      </c>
      <c r="O160" s="4">
        <f t="shared" si="36"/>
        <v>288</v>
      </c>
      <c r="P160" s="9"/>
    </row>
    <row r="161" spans="1:16" s="8" customFormat="1" ht="32.25" customHeight="1" x14ac:dyDescent="0.2">
      <c r="A161" s="32">
        <f>IF(I161&lt;&gt;"",1+MAX($A$6:A160),"")</f>
        <v>82</v>
      </c>
      <c r="B161" s="34" t="s">
        <v>57</v>
      </c>
      <c r="C161" s="34" t="s">
        <v>77</v>
      </c>
      <c r="E161" s="30" t="s">
        <v>126</v>
      </c>
      <c r="F161" s="6">
        <v>2</v>
      </c>
      <c r="G161" s="1">
        <v>0</v>
      </c>
      <c r="H161" s="2">
        <f t="shared" si="41"/>
        <v>2</v>
      </c>
      <c r="I161" s="15" t="s">
        <v>29</v>
      </c>
      <c r="J161" s="3">
        <v>25.6</v>
      </c>
      <c r="K161" s="37">
        <f t="shared" si="42"/>
        <v>51.2</v>
      </c>
      <c r="L161" s="37">
        <v>54.400000000000006</v>
      </c>
      <c r="M161" s="37">
        <f>L161*H161</f>
        <v>108.80000000000001</v>
      </c>
      <c r="N161" s="3">
        <v>80</v>
      </c>
      <c r="O161" s="4">
        <f>N161*H161</f>
        <v>160</v>
      </c>
      <c r="P161" s="9"/>
    </row>
    <row r="162" spans="1:16" s="8" customFormat="1" ht="32.25" customHeight="1" x14ac:dyDescent="0.2">
      <c r="A162" s="32">
        <f>IF(I162&lt;&gt;"",1+MAX($A$6:A161),"")</f>
        <v>83</v>
      </c>
      <c r="B162" s="34" t="s">
        <v>57</v>
      </c>
      <c r="C162" s="34" t="s">
        <v>77</v>
      </c>
      <c r="E162" s="30" t="s">
        <v>127</v>
      </c>
      <c r="F162" s="6">
        <v>1</v>
      </c>
      <c r="G162" s="1">
        <v>0</v>
      </c>
      <c r="H162" s="2">
        <f t="shared" si="41"/>
        <v>1</v>
      </c>
      <c r="I162" s="15" t="s">
        <v>29</v>
      </c>
      <c r="J162" s="3">
        <v>38.4</v>
      </c>
      <c r="K162" s="37">
        <f t="shared" si="42"/>
        <v>38.4</v>
      </c>
      <c r="L162" s="37">
        <v>81.600000000000009</v>
      </c>
      <c r="M162" s="37">
        <f>L162*H162</f>
        <v>81.600000000000009</v>
      </c>
      <c r="N162" s="3">
        <v>120</v>
      </c>
      <c r="O162" s="4">
        <f>N162*H162</f>
        <v>120</v>
      </c>
      <c r="P162" s="9"/>
    </row>
    <row r="163" spans="1:16" s="8" customFormat="1" ht="32.25" customHeight="1" x14ac:dyDescent="0.2">
      <c r="A163" s="32">
        <f>IF(I163&lt;&gt;"",1+MAX($A$6:A162),"")</f>
        <v>84</v>
      </c>
      <c r="B163" s="34" t="s">
        <v>57</v>
      </c>
      <c r="C163" s="34" t="s">
        <v>77</v>
      </c>
      <c r="E163" s="30" t="s">
        <v>142</v>
      </c>
      <c r="F163" s="6">
        <v>4</v>
      </c>
      <c r="G163" s="1">
        <v>0</v>
      </c>
      <c r="H163" s="2">
        <f t="shared" si="41"/>
        <v>4</v>
      </c>
      <c r="I163" s="15" t="s">
        <v>29</v>
      </c>
      <c r="J163" s="3">
        <v>40.96</v>
      </c>
      <c r="K163" s="37">
        <f t="shared" si="42"/>
        <v>163.84</v>
      </c>
      <c r="L163" s="37">
        <v>87.04</v>
      </c>
      <c r="M163" s="37">
        <f>L163*H163</f>
        <v>348.16</v>
      </c>
      <c r="N163" s="3">
        <v>128</v>
      </c>
      <c r="O163" s="4">
        <f>N163*H163</f>
        <v>512</v>
      </c>
      <c r="P163" s="9"/>
    </row>
    <row r="164" spans="1:16" s="8" customFormat="1" ht="32.25" customHeight="1" x14ac:dyDescent="0.2">
      <c r="A164" s="32">
        <f>IF(I164&lt;&gt;"",1+MAX($A$6:A163),"")</f>
        <v>85</v>
      </c>
      <c r="B164" s="34" t="s">
        <v>57</v>
      </c>
      <c r="C164" s="34" t="s">
        <v>77</v>
      </c>
      <c r="E164" s="30" t="s">
        <v>135</v>
      </c>
      <c r="F164" s="6">
        <v>1</v>
      </c>
      <c r="G164" s="1">
        <v>0</v>
      </c>
      <c r="H164" s="2">
        <f t="shared" si="41"/>
        <v>1</v>
      </c>
      <c r="I164" s="15" t="s">
        <v>29</v>
      </c>
      <c r="J164" s="3">
        <v>35.840000000000003</v>
      </c>
      <c r="K164" s="37">
        <f t="shared" si="42"/>
        <v>35.840000000000003</v>
      </c>
      <c r="L164" s="37">
        <v>76.160000000000011</v>
      </c>
      <c r="M164" s="37">
        <f>L164*H164</f>
        <v>76.160000000000011</v>
      </c>
      <c r="N164" s="3">
        <v>112</v>
      </c>
      <c r="O164" s="4">
        <f>N164*H164</f>
        <v>112</v>
      </c>
      <c r="P164" s="9"/>
    </row>
    <row r="165" spans="1:16" s="8" customFormat="1" ht="32.25" customHeight="1" x14ac:dyDescent="0.2">
      <c r="A165" s="32">
        <f>IF(I165&lt;&gt;"",1+MAX($A$6:A164),"")</f>
        <v>86</v>
      </c>
      <c r="B165" s="34" t="s">
        <v>57</v>
      </c>
      <c r="C165" s="34" t="s">
        <v>77</v>
      </c>
      <c r="E165" s="30" t="s">
        <v>134</v>
      </c>
      <c r="F165" s="6">
        <v>13</v>
      </c>
      <c r="G165" s="1">
        <v>0</v>
      </c>
      <c r="H165" s="2">
        <f t="shared" si="41"/>
        <v>13</v>
      </c>
      <c r="I165" s="15" t="s">
        <v>29</v>
      </c>
      <c r="J165" s="3">
        <v>136</v>
      </c>
      <c r="K165" s="37">
        <f t="shared" si="42"/>
        <v>1768</v>
      </c>
      <c r="L165" s="37">
        <v>289</v>
      </c>
      <c r="M165" s="37">
        <f>L165*H165</f>
        <v>3757</v>
      </c>
      <c r="N165" s="3">
        <v>425</v>
      </c>
      <c r="O165" s="4">
        <f>N165*H165</f>
        <v>5525</v>
      </c>
      <c r="P165" s="9"/>
    </row>
    <row r="166" spans="1:16" x14ac:dyDescent="0.2">
      <c r="A166" s="32" t="str">
        <f>IF(I166&lt;&gt;"",1+MAX($A$6:A165),"")</f>
        <v/>
      </c>
      <c r="B166" s="44"/>
      <c r="C166" s="43"/>
      <c r="D166" s="8"/>
      <c r="E166" s="45"/>
      <c r="F166" s="6"/>
      <c r="G166" s="1"/>
      <c r="H166" s="2"/>
      <c r="I166" s="15"/>
      <c r="J166" s="37"/>
      <c r="K166" s="37"/>
      <c r="L166" s="37"/>
      <c r="M166" s="37"/>
      <c r="N166" s="3"/>
      <c r="O166" s="4"/>
      <c r="P166" s="9"/>
    </row>
    <row r="167" spans="1:16" ht="15.75" x14ac:dyDescent="0.2">
      <c r="A167" s="32" t="str">
        <f>IF(I167&lt;&gt;"",1+MAX($A$6:A166),"")</f>
        <v/>
      </c>
      <c r="B167" s="44"/>
      <c r="C167" s="43"/>
      <c r="D167" s="46"/>
      <c r="E167" s="47" t="s">
        <v>128</v>
      </c>
      <c r="F167" s="6"/>
      <c r="G167" s="1"/>
      <c r="H167" s="2"/>
      <c r="I167" s="15"/>
      <c r="J167" s="37"/>
      <c r="K167" s="37"/>
      <c r="L167" s="37"/>
      <c r="M167" s="37"/>
      <c r="N167" s="3"/>
      <c r="O167" s="4"/>
      <c r="P167" s="9"/>
    </row>
    <row r="168" spans="1:16" x14ac:dyDescent="0.2">
      <c r="A168" s="32" t="str">
        <f>IF(I168&lt;&gt;"",1+MAX($A$6:A167),"")</f>
        <v/>
      </c>
      <c r="B168" s="44"/>
      <c r="C168" s="43"/>
      <c r="D168" s="8"/>
      <c r="E168" s="45"/>
      <c r="F168" s="6"/>
      <c r="G168" s="1"/>
      <c r="H168" s="2"/>
      <c r="I168" s="15"/>
      <c r="J168" s="37"/>
      <c r="K168" s="37"/>
      <c r="L168" s="37"/>
      <c r="M168" s="37"/>
      <c r="N168" s="3"/>
      <c r="O168" s="4"/>
      <c r="P168" s="9"/>
    </row>
    <row r="169" spans="1:16" s="8" customFormat="1" ht="25.5" customHeight="1" x14ac:dyDescent="0.2">
      <c r="A169" s="32">
        <f>IF(I169&lt;&gt;"",1+MAX($A$6:A168),"")</f>
        <v>87</v>
      </c>
      <c r="B169" s="34" t="s">
        <v>151</v>
      </c>
      <c r="C169" s="34" t="s">
        <v>151</v>
      </c>
      <c r="E169" s="30" t="s">
        <v>129</v>
      </c>
      <c r="F169" s="6">
        <v>1</v>
      </c>
      <c r="G169" s="1">
        <v>0</v>
      </c>
      <c r="H169" s="2">
        <f t="shared" ref="H169:H174" si="43">F169*(1+G169)</f>
        <v>1</v>
      </c>
      <c r="I169" s="15" t="s">
        <v>29</v>
      </c>
      <c r="J169" s="3">
        <v>59.2</v>
      </c>
      <c r="K169" s="37">
        <f t="shared" ref="K169:K174" si="44">J169*H169</f>
        <v>59.2</v>
      </c>
      <c r="L169" s="37">
        <v>125.80000000000001</v>
      </c>
      <c r="M169" s="37">
        <f t="shared" ref="M169:M174" si="45">L169*H169</f>
        <v>125.80000000000001</v>
      </c>
      <c r="N169" s="3">
        <v>185</v>
      </c>
      <c r="O169" s="4">
        <f t="shared" ref="O169:O174" si="46">N169*H169</f>
        <v>185</v>
      </c>
      <c r="P169" s="9"/>
    </row>
    <row r="170" spans="1:16" s="8" customFormat="1" ht="25.5" customHeight="1" x14ac:dyDescent="0.2">
      <c r="A170" s="32">
        <f>IF(I170&lt;&gt;"",1+MAX($A$6:A169),"")</f>
        <v>88</v>
      </c>
      <c r="B170" s="34" t="s">
        <v>151</v>
      </c>
      <c r="C170" s="34" t="s">
        <v>151</v>
      </c>
      <c r="E170" s="30" t="s">
        <v>130</v>
      </c>
      <c r="F170" s="6">
        <v>1</v>
      </c>
      <c r="G170" s="1">
        <v>0</v>
      </c>
      <c r="H170" s="2">
        <f t="shared" si="43"/>
        <v>1</v>
      </c>
      <c r="I170" s="15" t="s">
        <v>29</v>
      </c>
      <c r="J170" s="3">
        <v>59.2</v>
      </c>
      <c r="K170" s="37">
        <f t="shared" si="44"/>
        <v>59.2</v>
      </c>
      <c r="L170" s="37">
        <v>125.80000000000001</v>
      </c>
      <c r="M170" s="37">
        <f t="shared" si="45"/>
        <v>125.80000000000001</v>
      </c>
      <c r="N170" s="3">
        <v>185</v>
      </c>
      <c r="O170" s="4">
        <f t="shared" si="46"/>
        <v>185</v>
      </c>
      <c r="P170" s="9"/>
    </row>
    <row r="171" spans="1:16" s="8" customFormat="1" ht="30" customHeight="1" x14ac:dyDescent="0.2">
      <c r="A171" s="32">
        <f>IF(I171&lt;&gt;"",1+MAX($A$6:A170),"")</f>
        <v>89</v>
      </c>
      <c r="B171" s="34" t="s">
        <v>151</v>
      </c>
      <c r="C171" s="34" t="s">
        <v>151</v>
      </c>
      <c r="E171" s="30" t="s">
        <v>131</v>
      </c>
      <c r="F171" s="6">
        <v>2</v>
      </c>
      <c r="G171" s="1">
        <v>0</v>
      </c>
      <c r="H171" s="2">
        <f t="shared" si="43"/>
        <v>2</v>
      </c>
      <c r="I171" s="15" t="s">
        <v>29</v>
      </c>
      <c r="J171" s="3">
        <v>44.800000000000004</v>
      </c>
      <c r="K171" s="37">
        <f t="shared" si="44"/>
        <v>89.600000000000009</v>
      </c>
      <c r="L171" s="37">
        <v>95.2</v>
      </c>
      <c r="M171" s="37">
        <f t="shared" si="45"/>
        <v>190.4</v>
      </c>
      <c r="N171" s="3">
        <v>140</v>
      </c>
      <c r="O171" s="4">
        <f t="shared" si="46"/>
        <v>280</v>
      </c>
      <c r="P171" s="9"/>
    </row>
    <row r="172" spans="1:16" s="8" customFormat="1" ht="32.25" customHeight="1" x14ac:dyDescent="0.2">
      <c r="A172" s="32">
        <f>IF(I172&lt;&gt;"",1+MAX($A$6:A171),"")</f>
        <v>90</v>
      </c>
      <c r="B172" s="34" t="s">
        <v>151</v>
      </c>
      <c r="C172" s="34" t="s">
        <v>151</v>
      </c>
      <c r="E172" s="30" t="s">
        <v>132</v>
      </c>
      <c r="F172" s="6">
        <v>1</v>
      </c>
      <c r="G172" s="1">
        <v>0</v>
      </c>
      <c r="H172" s="2">
        <f t="shared" si="43"/>
        <v>1</v>
      </c>
      <c r="I172" s="15" t="s">
        <v>29</v>
      </c>
      <c r="J172" s="3">
        <v>57.6</v>
      </c>
      <c r="K172" s="37">
        <f t="shared" si="44"/>
        <v>57.6</v>
      </c>
      <c r="L172" s="37">
        <v>122.4</v>
      </c>
      <c r="M172" s="37">
        <f t="shared" si="45"/>
        <v>122.4</v>
      </c>
      <c r="N172" s="3">
        <v>180</v>
      </c>
      <c r="O172" s="4">
        <f t="shared" si="46"/>
        <v>180</v>
      </c>
      <c r="P172" s="9"/>
    </row>
    <row r="173" spans="1:16" s="8" customFormat="1" ht="32.25" customHeight="1" x14ac:dyDescent="0.2">
      <c r="A173" s="32">
        <f>IF(I173&lt;&gt;"",1+MAX($A$6:A172),"")</f>
        <v>91</v>
      </c>
      <c r="B173" s="34" t="s">
        <v>151</v>
      </c>
      <c r="C173" s="34" t="s">
        <v>151</v>
      </c>
      <c r="E173" s="30" t="s">
        <v>133</v>
      </c>
      <c r="F173" s="6">
        <v>1</v>
      </c>
      <c r="G173" s="1">
        <v>0</v>
      </c>
      <c r="H173" s="2">
        <f t="shared" si="43"/>
        <v>1</v>
      </c>
      <c r="I173" s="15" t="s">
        <v>29</v>
      </c>
      <c r="J173" s="3">
        <v>57.6</v>
      </c>
      <c r="K173" s="37">
        <f t="shared" si="44"/>
        <v>57.6</v>
      </c>
      <c r="L173" s="37">
        <v>122.4</v>
      </c>
      <c r="M173" s="37">
        <f t="shared" si="45"/>
        <v>122.4</v>
      </c>
      <c r="N173" s="3">
        <v>180</v>
      </c>
      <c r="O173" s="4">
        <f t="shared" si="46"/>
        <v>180</v>
      </c>
      <c r="P173" s="9"/>
    </row>
    <row r="174" spans="1:16" s="8" customFormat="1" ht="32.25" customHeight="1" x14ac:dyDescent="0.2">
      <c r="A174" s="32">
        <f>IF(I174&lt;&gt;"",1+MAX($A$6:A173),"")</f>
        <v>92</v>
      </c>
      <c r="B174" s="34" t="s">
        <v>151</v>
      </c>
      <c r="C174" s="34" t="s">
        <v>77</v>
      </c>
      <c r="E174" s="30" t="s">
        <v>134</v>
      </c>
      <c r="F174" s="6">
        <v>6</v>
      </c>
      <c r="G174" s="1">
        <v>0</v>
      </c>
      <c r="H174" s="2">
        <f t="shared" si="43"/>
        <v>6</v>
      </c>
      <c r="I174" s="15" t="s">
        <v>29</v>
      </c>
      <c r="J174" s="3">
        <v>136</v>
      </c>
      <c r="K174" s="37">
        <f t="shared" si="44"/>
        <v>816</v>
      </c>
      <c r="L174" s="37">
        <v>289</v>
      </c>
      <c r="M174" s="37">
        <f t="shared" si="45"/>
        <v>1734</v>
      </c>
      <c r="N174" s="3">
        <v>425</v>
      </c>
      <c r="O174" s="4">
        <f t="shared" si="46"/>
        <v>2550</v>
      </c>
      <c r="P174" s="9"/>
    </row>
    <row r="175" spans="1:16" x14ac:dyDescent="0.2">
      <c r="A175" s="32" t="str">
        <f>IF(I175&lt;&gt;"",1+MAX($A$6:A174),"")</f>
        <v/>
      </c>
      <c r="B175" s="44"/>
      <c r="C175" s="43"/>
      <c r="D175" s="8"/>
      <c r="E175" s="45"/>
      <c r="F175" s="6"/>
      <c r="G175" s="1"/>
      <c r="H175" s="2"/>
      <c r="I175" s="15"/>
      <c r="J175" s="37"/>
      <c r="K175" s="37"/>
      <c r="L175" s="37"/>
      <c r="M175" s="37"/>
      <c r="N175" s="3"/>
      <c r="O175" s="4"/>
      <c r="P175" s="9"/>
    </row>
    <row r="176" spans="1:16" ht="15.75" x14ac:dyDescent="0.2">
      <c r="A176" s="32" t="str">
        <f>IF(I176&lt;&gt;"",1+MAX($A$6:A175),"")</f>
        <v/>
      </c>
      <c r="B176" s="44"/>
      <c r="C176" s="43"/>
      <c r="D176" s="46"/>
      <c r="E176" s="47" t="s">
        <v>143</v>
      </c>
      <c r="F176" s="6"/>
      <c r="G176" s="1"/>
      <c r="H176" s="2"/>
      <c r="I176" s="15"/>
      <c r="J176" s="37"/>
      <c r="K176" s="37"/>
      <c r="L176" s="37"/>
      <c r="M176" s="37"/>
      <c r="N176" s="3"/>
      <c r="O176" s="4"/>
      <c r="P176" s="9"/>
    </row>
    <row r="177" spans="1:16" x14ac:dyDescent="0.2">
      <c r="A177" s="32" t="str">
        <f>IF(I177&lt;&gt;"",1+MAX($A$6:A176),"")</f>
        <v/>
      </c>
      <c r="B177" s="44"/>
      <c r="C177" s="43"/>
      <c r="D177" s="8"/>
      <c r="E177" s="45"/>
      <c r="F177" s="6"/>
      <c r="G177" s="1"/>
      <c r="H177" s="2"/>
      <c r="I177" s="15"/>
      <c r="J177" s="37"/>
      <c r="K177" s="37"/>
      <c r="L177" s="37"/>
      <c r="M177" s="37"/>
      <c r="N177" s="3"/>
      <c r="O177" s="4"/>
      <c r="P177" s="9"/>
    </row>
    <row r="178" spans="1:16" s="8" customFormat="1" ht="25.5" customHeight="1" x14ac:dyDescent="0.2">
      <c r="A178" s="32">
        <f>IF(I178&lt;&gt;"",1+MAX($A$6:A177),"")</f>
        <v>93</v>
      </c>
      <c r="B178" s="34" t="s">
        <v>57</v>
      </c>
      <c r="C178" s="34" t="s">
        <v>77</v>
      </c>
      <c r="E178" s="30" t="s">
        <v>144</v>
      </c>
      <c r="F178" s="6">
        <v>916.67</v>
      </c>
      <c r="G178" s="1">
        <v>0.1</v>
      </c>
      <c r="H178" s="2">
        <f>F178*(1+G178)</f>
        <v>1008.337</v>
      </c>
      <c r="I178" s="15" t="s">
        <v>23</v>
      </c>
      <c r="J178" s="3">
        <v>26.04</v>
      </c>
      <c r="K178" s="37">
        <f>J178*H178</f>
        <v>26257.09548</v>
      </c>
      <c r="L178" s="37">
        <v>35.96</v>
      </c>
      <c r="M178" s="37">
        <f>L178*H178</f>
        <v>36259.798520000004</v>
      </c>
      <c r="N178" s="3">
        <v>62</v>
      </c>
      <c r="O178" s="4">
        <f>N178*H178</f>
        <v>62516.894</v>
      </c>
      <c r="P178" s="9"/>
    </row>
    <row r="179" spans="1:16" s="8" customFormat="1" ht="28.9" customHeight="1" x14ac:dyDescent="0.2">
      <c r="A179" s="32">
        <f>IF(I179&lt;&gt;"",1+MAX($A$6:A178),"")</f>
        <v>94</v>
      </c>
      <c r="B179" s="34" t="s">
        <v>57</v>
      </c>
      <c r="C179" s="34" t="s">
        <v>77</v>
      </c>
      <c r="E179" s="69" t="s">
        <v>233</v>
      </c>
      <c r="F179" s="70">
        <v>1</v>
      </c>
      <c r="G179" s="1">
        <v>0</v>
      </c>
      <c r="H179" s="2">
        <f>F179*(1+G179)</f>
        <v>1</v>
      </c>
      <c r="I179" s="15" t="s">
        <v>29</v>
      </c>
      <c r="J179" s="3">
        <v>1407</v>
      </c>
      <c r="K179" s="37">
        <f t="shared" ref="K179:K181" si="47">J179*H179</f>
        <v>1407</v>
      </c>
      <c r="L179" s="37">
        <v>1942.9999999999998</v>
      </c>
      <c r="M179" s="37">
        <f>L179*H179</f>
        <v>1942.9999999999998</v>
      </c>
      <c r="N179" s="3">
        <v>3350</v>
      </c>
      <c r="O179" s="4">
        <f>N179*H179</f>
        <v>3350</v>
      </c>
      <c r="P179" s="9"/>
    </row>
    <row r="180" spans="1:16" s="8" customFormat="1" ht="34.9" customHeight="1" x14ac:dyDescent="0.2">
      <c r="A180" s="32">
        <f>IF(I180&lt;&gt;"",1+MAX($A$6:A179),"")</f>
        <v>95</v>
      </c>
      <c r="B180" s="34" t="s">
        <v>57</v>
      </c>
      <c r="C180" s="34" t="s">
        <v>234</v>
      </c>
      <c r="E180" s="69" t="s">
        <v>235</v>
      </c>
      <c r="F180" s="70">
        <v>1</v>
      </c>
      <c r="G180" s="1">
        <v>0</v>
      </c>
      <c r="H180" s="2">
        <f t="shared" ref="H180" si="48">F180*(1+G180)</f>
        <v>1</v>
      </c>
      <c r="I180" s="15" t="s">
        <v>29</v>
      </c>
      <c r="J180" s="3">
        <v>1806</v>
      </c>
      <c r="K180" s="37">
        <f t="shared" ref="K180" si="49">J180*H180</f>
        <v>1806</v>
      </c>
      <c r="L180" s="37">
        <v>2494</v>
      </c>
      <c r="M180" s="37">
        <f t="shared" ref="M180" si="50">L180*H180</f>
        <v>2494</v>
      </c>
      <c r="N180" s="3">
        <v>4300</v>
      </c>
      <c r="O180" s="4">
        <f t="shared" ref="O180" si="51">N180*H180</f>
        <v>4300</v>
      </c>
      <c r="P180" s="9"/>
    </row>
    <row r="181" spans="1:16" s="8" customFormat="1" ht="30" customHeight="1" x14ac:dyDescent="0.2">
      <c r="A181" s="32">
        <f>IF(I181&lt;&gt;"",1+MAX($A$6:A180),"")</f>
        <v>96</v>
      </c>
      <c r="B181" s="34" t="s">
        <v>57</v>
      </c>
      <c r="C181" s="34" t="s">
        <v>77</v>
      </c>
      <c r="E181" s="30" t="s">
        <v>145</v>
      </c>
      <c r="F181" s="6">
        <v>1</v>
      </c>
      <c r="G181" s="1">
        <v>0</v>
      </c>
      <c r="H181" s="2">
        <f>F181*(1+G181)</f>
        <v>1</v>
      </c>
      <c r="I181" s="15" t="s">
        <v>29</v>
      </c>
      <c r="J181" s="3">
        <v>1113</v>
      </c>
      <c r="K181" s="37">
        <f t="shared" si="47"/>
        <v>1113</v>
      </c>
      <c r="L181" s="37">
        <v>1537</v>
      </c>
      <c r="M181" s="37">
        <f>L181*H181</f>
        <v>1537</v>
      </c>
      <c r="N181" s="3">
        <v>2650</v>
      </c>
      <c r="O181" s="4">
        <f>N181*H181</f>
        <v>2650</v>
      </c>
      <c r="P181" s="9"/>
    </row>
    <row r="182" spans="1:16" s="8" customFormat="1" ht="21" customHeight="1" x14ac:dyDescent="0.2">
      <c r="A182" s="32" t="str">
        <f>IF(I182&lt;&gt;"",1+MAX($A$6:A181),"")</f>
        <v/>
      </c>
      <c r="B182" s="34"/>
      <c r="C182" s="34"/>
      <c r="E182" s="30"/>
      <c r="F182" s="62"/>
      <c r="G182" s="1"/>
      <c r="H182" s="2"/>
      <c r="I182" s="63"/>
      <c r="J182" s="3"/>
      <c r="K182" s="37"/>
      <c r="L182" s="37"/>
      <c r="M182" s="37"/>
      <c r="N182" s="3"/>
      <c r="O182" s="4"/>
      <c r="P182" s="9"/>
    </row>
    <row r="183" spans="1:16" ht="15.75" x14ac:dyDescent="0.2">
      <c r="A183" s="32" t="str">
        <f>IF(I183&lt;&gt;"",1+MAX($A$6:A182),"")</f>
        <v/>
      </c>
      <c r="B183" s="44"/>
      <c r="C183" s="43"/>
      <c r="D183" s="46"/>
      <c r="E183" s="47" t="s">
        <v>136</v>
      </c>
      <c r="F183" s="6"/>
      <c r="G183" s="1"/>
      <c r="H183" s="2"/>
      <c r="I183" s="15"/>
      <c r="J183" s="37"/>
      <c r="K183" s="37"/>
      <c r="L183" s="37"/>
      <c r="M183" s="37"/>
      <c r="N183" s="3"/>
      <c r="O183" s="4"/>
      <c r="P183" s="9"/>
    </row>
    <row r="184" spans="1:16" x14ac:dyDescent="0.2">
      <c r="A184" s="32" t="str">
        <f>IF(I184&lt;&gt;"",1+MAX($A$6:A183),"")</f>
        <v/>
      </c>
      <c r="B184" s="44"/>
      <c r="C184" s="43"/>
      <c r="D184" s="8"/>
      <c r="E184" s="45"/>
      <c r="F184" s="6"/>
      <c r="G184" s="1"/>
      <c r="H184" s="2"/>
      <c r="I184" s="15"/>
      <c r="J184" s="37"/>
      <c r="K184" s="37"/>
      <c r="L184" s="37"/>
      <c r="M184" s="37"/>
      <c r="N184" s="3"/>
      <c r="O184" s="4"/>
      <c r="P184" s="9"/>
    </row>
    <row r="185" spans="1:16" s="8" customFormat="1" ht="25.5" customHeight="1" x14ac:dyDescent="0.2">
      <c r="A185" s="32">
        <f>IF(I185&lt;&gt;"",1+MAX($A$6:A184),"")</f>
        <v>97</v>
      </c>
      <c r="B185" s="34" t="s">
        <v>57</v>
      </c>
      <c r="C185" s="34" t="s">
        <v>77</v>
      </c>
      <c r="E185" s="30" t="s">
        <v>137</v>
      </c>
      <c r="F185" s="6">
        <v>0.61</v>
      </c>
      <c r="G185" s="1">
        <v>0.1</v>
      </c>
      <c r="H185" s="2">
        <f>F185*(1+G185)</f>
        <v>0.67100000000000004</v>
      </c>
      <c r="I185" s="15" t="s">
        <v>30</v>
      </c>
      <c r="J185" s="3">
        <v>199.5</v>
      </c>
      <c r="K185" s="37">
        <f t="shared" ref="K185" si="52">J185*H185</f>
        <v>133.86450000000002</v>
      </c>
      <c r="L185" s="37">
        <v>275.5</v>
      </c>
      <c r="M185" s="37">
        <f>L185*H185</f>
        <v>184.8605</v>
      </c>
      <c r="N185" s="3">
        <v>475</v>
      </c>
      <c r="O185" s="4">
        <f>N185*H185</f>
        <v>318.72500000000002</v>
      </c>
      <c r="P185" s="9"/>
    </row>
    <row r="186" spans="1:16" s="8" customFormat="1" ht="21" customHeight="1" x14ac:dyDescent="0.2">
      <c r="A186" s="32" t="str">
        <f>IF(I186&lt;&gt;"",1+MAX($A$6:A185),"")</f>
        <v/>
      </c>
      <c r="B186" s="34"/>
      <c r="C186" s="34"/>
      <c r="E186" s="30"/>
      <c r="F186" s="62"/>
      <c r="G186" s="1"/>
      <c r="H186" s="2"/>
      <c r="I186" s="63"/>
      <c r="J186" s="3"/>
      <c r="K186" s="37"/>
      <c r="L186" s="37"/>
      <c r="M186" s="37"/>
      <c r="N186" s="3"/>
      <c r="O186" s="4"/>
      <c r="P186" s="9"/>
    </row>
    <row r="187" spans="1:16" ht="15.75" x14ac:dyDescent="0.2">
      <c r="A187" s="32" t="str">
        <f>IF(I187&lt;&gt;"",1+MAX($A$6:A186),"")</f>
        <v/>
      </c>
      <c r="B187" s="44"/>
      <c r="C187" s="43"/>
      <c r="D187" s="46"/>
      <c r="E187" s="47" t="s">
        <v>139</v>
      </c>
      <c r="F187" s="6"/>
      <c r="G187" s="1"/>
      <c r="H187" s="2"/>
      <c r="I187" s="15"/>
      <c r="J187" s="37"/>
      <c r="K187" s="37"/>
      <c r="L187" s="37"/>
      <c r="M187" s="37"/>
      <c r="N187" s="3"/>
      <c r="O187" s="4"/>
      <c r="P187" s="9"/>
    </row>
    <row r="188" spans="1:16" x14ac:dyDescent="0.2">
      <c r="A188" s="32" t="str">
        <f>IF(I188&lt;&gt;"",1+MAX($A$6:A187),"")</f>
        <v/>
      </c>
      <c r="B188" s="44"/>
      <c r="C188" s="43"/>
      <c r="D188" s="8"/>
      <c r="E188" s="45"/>
      <c r="F188" s="6"/>
      <c r="G188" s="1"/>
      <c r="H188" s="2"/>
      <c r="I188" s="15"/>
      <c r="J188" s="37"/>
      <c r="K188" s="37"/>
      <c r="L188" s="37"/>
      <c r="M188" s="37"/>
      <c r="N188" s="3"/>
      <c r="O188" s="4"/>
      <c r="P188" s="9"/>
    </row>
    <row r="189" spans="1:16" s="8" customFormat="1" ht="25.5" customHeight="1" x14ac:dyDescent="0.2">
      <c r="A189" s="32">
        <f>IF(I189&lt;&gt;"",1+MAX($A$6:A188),"")</f>
        <v>98</v>
      </c>
      <c r="B189" s="34" t="s">
        <v>57</v>
      </c>
      <c r="C189" s="34" t="s">
        <v>77</v>
      </c>
      <c r="E189" s="30" t="s">
        <v>141</v>
      </c>
      <c r="F189" s="6">
        <v>8.6</v>
      </c>
      <c r="G189" s="1">
        <v>0.1</v>
      </c>
      <c r="H189" s="2">
        <f>F189*(1+G189)</f>
        <v>9.4600000000000009</v>
      </c>
      <c r="I189" s="15" t="s">
        <v>30</v>
      </c>
      <c r="J189" s="3">
        <v>199.5</v>
      </c>
      <c r="K189" s="37">
        <f t="shared" ref="K189" si="53">J189*H189</f>
        <v>1887.2700000000002</v>
      </c>
      <c r="L189" s="37">
        <v>275.5</v>
      </c>
      <c r="M189" s="37">
        <f>L189*H189</f>
        <v>2606.23</v>
      </c>
      <c r="N189" s="3">
        <v>475</v>
      </c>
      <c r="O189" s="4">
        <f>N189*H189</f>
        <v>4493.5</v>
      </c>
      <c r="P189" s="9"/>
    </row>
    <row r="190" spans="1:16" x14ac:dyDescent="0.2">
      <c r="A190" s="32" t="str">
        <f>IF(I190&lt;&gt;"",1+MAX($A$6:A189),"")</f>
        <v/>
      </c>
      <c r="B190" s="44"/>
      <c r="C190" s="43"/>
      <c r="D190" s="8"/>
      <c r="E190" s="45"/>
      <c r="F190" s="6"/>
      <c r="G190" s="1"/>
      <c r="H190" s="2"/>
      <c r="I190" s="15"/>
      <c r="J190" s="37"/>
      <c r="K190" s="37"/>
      <c r="L190" s="37"/>
      <c r="M190" s="37"/>
      <c r="N190" s="3"/>
      <c r="O190" s="4"/>
      <c r="P190" s="9"/>
    </row>
    <row r="191" spans="1:16" ht="15.75" x14ac:dyDescent="0.2">
      <c r="A191" s="32" t="str">
        <f>IF(I191&lt;&gt;"",1+MAX($A$6:A190),"")</f>
        <v/>
      </c>
      <c r="B191" s="44"/>
      <c r="C191" s="43"/>
      <c r="D191" s="46"/>
      <c r="E191" s="47" t="s">
        <v>42</v>
      </c>
      <c r="F191" s="6"/>
      <c r="G191" s="1"/>
      <c r="H191" s="2"/>
      <c r="I191" s="15"/>
      <c r="J191" s="37"/>
      <c r="K191" s="37"/>
      <c r="L191" s="37"/>
      <c r="M191" s="37"/>
      <c r="N191" s="3"/>
      <c r="O191" s="4"/>
      <c r="P191" s="9"/>
    </row>
    <row r="192" spans="1:16" x14ac:dyDescent="0.2">
      <c r="A192" s="32" t="str">
        <f>IF(I192&lt;&gt;"",1+MAX($A$6:A191),"")</f>
        <v/>
      </c>
      <c r="B192" s="44"/>
      <c r="C192" s="43"/>
      <c r="D192" s="8"/>
      <c r="E192" s="45"/>
      <c r="F192" s="6"/>
      <c r="G192" s="1"/>
      <c r="H192" s="2"/>
      <c r="I192" s="15"/>
      <c r="J192" s="37"/>
      <c r="K192" s="37"/>
      <c r="L192" s="37"/>
      <c r="M192" s="37"/>
      <c r="N192" s="3"/>
      <c r="O192" s="4"/>
      <c r="P192" s="9"/>
    </row>
    <row r="193" spans="1:16" s="8" customFormat="1" ht="30" customHeight="1" x14ac:dyDescent="0.2">
      <c r="A193" s="32">
        <f>IF(I193&lt;&gt;"",1+MAX($A$6:A192),"")</f>
        <v>99</v>
      </c>
      <c r="B193" s="34" t="s">
        <v>59</v>
      </c>
      <c r="C193" s="34" t="s">
        <v>59</v>
      </c>
      <c r="E193" s="30" t="s">
        <v>219</v>
      </c>
      <c r="F193" s="6">
        <v>18546</v>
      </c>
      <c r="G193" s="1">
        <v>0.1</v>
      </c>
      <c r="H193" s="2">
        <f>F193*(1+G193)</f>
        <v>20400.600000000002</v>
      </c>
      <c r="I193" s="15" t="s">
        <v>23</v>
      </c>
      <c r="J193" s="3">
        <v>0.11660000000000001</v>
      </c>
      <c r="K193" s="37">
        <f>J193*H193</f>
        <v>2378.7099600000006</v>
      </c>
      <c r="L193" s="37">
        <v>0.10339999999999999</v>
      </c>
      <c r="M193" s="37">
        <f>L193*H193</f>
        <v>2109.4220399999999</v>
      </c>
      <c r="N193" s="3">
        <v>0.22</v>
      </c>
      <c r="O193" s="4">
        <f>N193*H193</f>
        <v>4488.1320000000005</v>
      </c>
      <c r="P193" s="9"/>
    </row>
    <row r="194" spans="1:16" s="8" customFormat="1" ht="25.5" customHeight="1" x14ac:dyDescent="0.2">
      <c r="A194" s="32">
        <f>IF(I194&lt;&gt;"",1+MAX($A$6:A193),"")</f>
        <v>100</v>
      </c>
      <c r="B194" s="34" t="s">
        <v>60</v>
      </c>
      <c r="C194" s="34" t="s">
        <v>60</v>
      </c>
      <c r="E194" s="30" t="s">
        <v>220</v>
      </c>
      <c r="F194" s="6">
        <v>65296</v>
      </c>
      <c r="G194" s="1">
        <v>0.1</v>
      </c>
      <c r="H194" s="2">
        <f>F194*(1+G194)</f>
        <v>71825.600000000006</v>
      </c>
      <c r="I194" s="15" t="s">
        <v>23</v>
      </c>
      <c r="J194" s="3">
        <v>0.1855</v>
      </c>
      <c r="K194" s="37">
        <f>J194*H194</f>
        <v>13323.648800000001</v>
      </c>
      <c r="L194" s="37">
        <v>0.16449999999999998</v>
      </c>
      <c r="M194" s="37">
        <f>L194*H194</f>
        <v>11815.3112</v>
      </c>
      <c r="N194" s="3">
        <v>0.35</v>
      </c>
      <c r="O194" s="4">
        <f>N194*H194</f>
        <v>25138.959999999999</v>
      </c>
      <c r="P194" s="9"/>
    </row>
    <row r="195" spans="1:16" x14ac:dyDescent="0.2">
      <c r="A195" s="32" t="str">
        <f>IF(I195&lt;&gt;"",1+MAX($A$6:A194),"")</f>
        <v/>
      </c>
      <c r="B195" s="44"/>
      <c r="C195" s="43"/>
      <c r="D195" s="8"/>
      <c r="E195" s="45"/>
      <c r="F195" s="6"/>
      <c r="G195" s="1"/>
      <c r="H195" s="2"/>
      <c r="I195" s="15"/>
      <c r="J195" s="37"/>
      <c r="K195" s="37"/>
      <c r="L195" s="37"/>
      <c r="M195" s="37"/>
      <c r="N195" s="3"/>
      <c r="O195" s="4"/>
      <c r="P195" s="9"/>
    </row>
    <row r="196" spans="1:16" ht="15.75" x14ac:dyDescent="0.2">
      <c r="A196" s="32" t="str">
        <f>IF(I196&lt;&gt;"",1+MAX($A$6:A195),"")</f>
        <v/>
      </c>
      <c r="B196" s="44"/>
      <c r="C196" s="34"/>
      <c r="D196" s="51"/>
      <c r="E196" s="52" t="s">
        <v>61</v>
      </c>
      <c r="F196" s="6"/>
      <c r="G196" s="1"/>
      <c r="H196" s="2"/>
      <c r="I196" s="15"/>
      <c r="J196" s="37"/>
      <c r="K196" s="37"/>
      <c r="L196" s="37"/>
      <c r="M196" s="37"/>
      <c r="N196" s="3"/>
      <c r="O196" s="4"/>
      <c r="P196" s="9"/>
    </row>
    <row r="197" spans="1:16" s="8" customFormat="1" ht="30" customHeight="1" x14ac:dyDescent="0.2">
      <c r="A197" s="32">
        <f>IF(I197&lt;&gt;"",1+MAX($A$6:A196),"")</f>
        <v>101</v>
      </c>
      <c r="B197" s="34" t="s">
        <v>149</v>
      </c>
      <c r="C197" s="34" t="s">
        <v>149</v>
      </c>
      <c r="E197" s="30" t="s">
        <v>147</v>
      </c>
      <c r="F197" s="6">
        <v>3</v>
      </c>
      <c r="G197" s="1">
        <v>0</v>
      </c>
      <c r="H197" s="2">
        <f>F197*(1+G197)</f>
        <v>3</v>
      </c>
      <c r="I197" s="15" t="s">
        <v>29</v>
      </c>
      <c r="J197" s="3">
        <v>650</v>
      </c>
      <c r="K197" s="37">
        <f>J197*H197</f>
        <v>1950</v>
      </c>
      <c r="L197" s="37">
        <v>410</v>
      </c>
      <c r="M197" s="37">
        <f>L197*H197</f>
        <v>1230</v>
      </c>
      <c r="N197" s="3">
        <v>1060</v>
      </c>
      <c r="O197" s="4">
        <f>N197*H197</f>
        <v>3180</v>
      </c>
      <c r="P197" s="9"/>
    </row>
    <row r="198" spans="1:16" s="8" customFormat="1" ht="30" customHeight="1" x14ac:dyDescent="0.2">
      <c r="A198" s="32">
        <f>IF(I198&lt;&gt;"",1+MAX($A$6:A197),"")</f>
        <v>102</v>
      </c>
      <c r="B198" s="34" t="s">
        <v>149</v>
      </c>
      <c r="C198" s="34" t="s">
        <v>149</v>
      </c>
      <c r="E198" s="30" t="s">
        <v>148</v>
      </c>
      <c r="F198" s="6">
        <v>5</v>
      </c>
      <c r="G198" s="1">
        <v>0</v>
      </c>
      <c r="H198" s="2">
        <f>F198*(1+G198)</f>
        <v>5</v>
      </c>
      <c r="I198" s="15" t="s">
        <v>29</v>
      </c>
      <c r="J198" s="3">
        <v>825</v>
      </c>
      <c r="K198" s="37">
        <f>J198*H198</f>
        <v>4125</v>
      </c>
      <c r="L198" s="37">
        <v>995</v>
      </c>
      <c r="M198" s="37">
        <f>L198*H198</f>
        <v>4975</v>
      </c>
      <c r="N198" s="3">
        <v>1820</v>
      </c>
      <c r="O198" s="4">
        <f>N198*H198</f>
        <v>9100</v>
      </c>
      <c r="P198" s="9"/>
    </row>
    <row r="199" spans="1:16" s="8" customFormat="1" x14ac:dyDescent="0.2">
      <c r="A199" s="32" t="str">
        <f>IF(I199&lt;&gt;"",1+MAX($A$6:A198),"")</f>
        <v/>
      </c>
      <c r="B199" s="34"/>
      <c r="C199" s="26"/>
      <c r="E199" s="30"/>
      <c r="F199" s="6"/>
      <c r="G199" s="1"/>
      <c r="H199" s="2"/>
      <c r="I199" s="15"/>
      <c r="J199" s="3"/>
      <c r="K199" s="37"/>
      <c r="L199" s="37"/>
      <c r="M199" s="37"/>
      <c r="N199" s="3"/>
      <c r="O199" s="4"/>
      <c r="P199" s="9"/>
    </row>
    <row r="200" spans="1:16" ht="15.75" x14ac:dyDescent="0.2">
      <c r="A200" s="32" t="str">
        <f>IF(I200&lt;&gt;"",1+MAX($A$6:A199),"")</f>
        <v/>
      </c>
      <c r="B200" s="44"/>
      <c r="C200" s="43"/>
      <c r="D200" s="46"/>
      <c r="E200" s="47" t="s">
        <v>43</v>
      </c>
      <c r="F200" s="6"/>
      <c r="G200" s="1"/>
      <c r="H200" s="2"/>
      <c r="I200" s="15"/>
      <c r="J200" s="37"/>
      <c r="K200" s="37"/>
      <c r="L200" s="37"/>
      <c r="M200" s="37"/>
      <c r="N200" s="3"/>
      <c r="O200" s="4"/>
      <c r="P200" s="9"/>
    </row>
    <row r="201" spans="1:16" x14ac:dyDescent="0.2">
      <c r="A201" s="32" t="str">
        <f>IF(I201&lt;&gt;"",1+MAX($A$6:A200),"")</f>
        <v/>
      </c>
      <c r="B201" s="44"/>
      <c r="C201" s="43"/>
      <c r="D201" s="8"/>
      <c r="E201" s="45"/>
      <c r="F201" s="6"/>
      <c r="G201" s="1"/>
      <c r="H201" s="2"/>
      <c r="I201" s="15"/>
      <c r="J201" s="37"/>
      <c r="K201" s="37"/>
      <c r="L201" s="37"/>
      <c r="M201" s="37"/>
      <c r="N201" s="3"/>
      <c r="O201" s="4"/>
      <c r="P201" s="9"/>
    </row>
    <row r="202" spans="1:16" s="8" customFormat="1" ht="25.5" customHeight="1" x14ac:dyDescent="0.2">
      <c r="A202" s="32">
        <f>IF(I202&lt;&gt;"",1+MAX($A$6:A201),"")</f>
        <v>103</v>
      </c>
      <c r="B202" s="34" t="s">
        <v>150</v>
      </c>
      <c r="C202" s="34" t="s">
        <v>159</v>
      </c>
      <c r="E202" s="30" t="s">
        <v>152</v>
      </c>
      <c r="F202" s="6">
        <f>1*2634.25/27</f>
        <v>97.56481481481481</v>
      </c>
      <c r="G202" s="1">
        <v>0.1</v>
      </c>
      <c r="H202" s="2">
        <f>F202*(1+G202)</f>
        <v>107.3212962962963</v>
      </c>
      <c r="I202" s="15" t="s">
        <v>30</v>
      </c>
      <c r="J202" s="64">
        <v>39.75</v>
      </c>
      <c r="K202" s="37">
        <f t="shared" ref="K202:K205" si="54">J202*H202</f>
        <v>4266.0215277777779</v>
      </c>
      <c r="L202" s="65">
        <v>35.25</v>
      </c>
      <c r="M202" s="37">
        <f>L202*H202</f>
        <v>3783.0756944444443</v>
      </c>
      <c r="N202" s="64">
        <v>75</v>
      </c>
      <c r="O202" s="4">
        <f>N202*H202</f>
        <v>8049.0972222222226</v>
      </c>
      <c r="P202" s="9"/>
    </row>
    <row r="203" spans="1:16" s="8" customFormat="1" ht="25.5" customHeight="1" x14ac:dyDescent="0.2">
      <c r="A203" s="32">
        <f>IF(I203&lt;&gt;"",1+MAX($A$6:A202),"")</f>
        <v>104</v>
      </c>
      <c r="B203" s="34" t="s">
        <v>150</v>
      </c>
      <c r="C203" s="34" t="s">
        <v>159</v>
      </c>
      <c r="E203" s="30" t="s">
        <v>153</v>
      </c>
      <c r="F203" s="6">
        <v>18797.03</v>
      </c>
      <c r="G203" s="1">
        <v>0.1</v>
      </c>
      <c r="H203" s="2">
        <f>F203*(1+G203)</f>
        <v>20676.733</v>
      </c>
      <c r="I203" s="15" t="s">
        <v>23</v>
      </c>
      <c r="J203" s="3">
        <v>13.44</v>
      </c>
      <c r="K203" s="37">
        <f>J203*H203</f>
        <v>277895.29151999997</v>
      </c>
      <c r="L203" s="37">
        <v>28.560000000000002</v>
      </c>
      <c r="M203" s="37">
        <f>L203*H203</f>
        <v>590527.49447999999</v>
      </c>
      <c r="N203" s="3">
        <v>42</v>
      </c>
      <c r="O203" s="4">
        <f>N203*H203</f>
        <v>868422.78599999996</v>
      </c>
      <c r="P203" s="9"/>
    </row>
    <row r="204" spans="1:16" s="8" customFormat="1" ht="25.5" customHeight="1" x14ac:dyDescent="0.2">
      <c r="A204" s="32">
        <f>IF(I204&lt;&gt;"",1+MAX($A$6:A203),"")</f>
        <v>105</v>
      </c>
      <c r="B204" s="34" t="s">
        <v>150</v>
      </c>
      <c r="C204" s="34" t="s">
        <v>159</v>
      </c>
      <c r="E204" s="30" t="s">
        <v>155</v>
      </c>
      <c r="F204" s="6">
        <v>237.72</v>
      </c>
      <c r="G204" s="1">
        <v>0.1</v>
      </c>
      <c r="H204" s="2">
        <f>F204*(1+G204)</f>
        <v>261.49200000000002</v>
      </c>
      <c r="I204" s="15" t="s">
        <v>23</v>
      </c>
      <c r="J204" s="3">
        <v>9.6</v>
      </c>
      <c r="K204" s="37">
        <f t="shared" si="54"/>
        <v>2510.3232000000003</v>
      </c>
      <c r="L204" s="37">
        <v>20.400000000000002</v>
      </c>
      <c r="M204" s="37">
        <f>L204*H204</f>
        <v>5334.4368000000013</v>
      </c>
      <c r="N204" s="3">
        <v>30</v>
      </c>
      <c r="O204" s="4">
        <f>N204*H204</f>
        <v>7844.76</v>
      </c>
      <c r="P204" s="9"/>
    </row>
    <row r="205" spans="1:16" s="8" customFormat="1" ht="25.5" customHeight="1" x14ac:dyDescent="0.2">
      <c r="A205" s="32">
        <f>IF(I205&lt;&gt;"",1+MAX($A$6:A204),"")</f>
        <v>106</v>
      </c>
      <c r="B205" s="34" t="s">
        <v>150</v>
      </c>
      <c r="C205" s="34" t="s">
        <v>159</v>
      </c>
      <c r="E205" s="30" t="s">
        <v>156</v>
      </c>
      <c r="F205" s="6">
        <v>584.92999999999995</v>
      </c>
      <c r="G205" s="1">
        <v>0.1</v>
      </c>
      <c r="H205" s="2">
        <f>F205*(1+G205)</f>
        <v>643.423</v>
      </c>
      <c r="I205" s="15" t="s">
        <v>23</v>
      </c>
      <c r="J205" s="3">
        <v>20.8</v>
      </c>
      <c r="K205" s="37">
        <f t="shared" si="54"/>
        <v>13383.198400000001</v>
      </c>
      <c r="L205" s="37">
        <v>44.2</v>
      </c>
      <c r="M205" s="37">
        <f>L205*H205</f>
        <v>28439.296600000001</v>
      </c>
      <c r="N205" s="3">
        <v>65</v>
      </c>
      <c r="O205" s="4">
        <f>N205*H205</f>
        <v>41822.495000000003</v>
      </c>
      <c r="P205" s="9"/>
    </row>
    <row r="206" spans="1:16" s="8" customFormat="1" ht="25.5" customHeight="1" x14ac:dyDescent="0.2">
      <c r="A206" s="32" t="str">
        <f>IF(I206&lt;&gt;"",1+MAX($A$6:A205),"")</f>
        <v/>
      </c>
      <c r="B206" s="34"/>
      <c r="C206" s="34"/>
      <c r="E206" s="30"/>
      <c r="F206" s="6"/>
      <c r="G206" s="1"/>
      <c r="H206" s="2"/>
      <c r="I206" s="15"/>
      <c r="J206" s="3"/>
      <c r="K206" s="37"/>
      <c r="L206" s="37"/>
      <c r="M206" s="37"/>
      <c r="N206" s="3"/>
      <c r="O206" s="4"/>
      <c r="P206" s="9"/>
    </row>
    <row r="207" spans="1:16" s="8" customFormat="1" ht="25.5" customHeight="1" x14ac:dyDescent="0.2">
      <c r="A207" s="32">
        <f>IF(I207&lt;&gt;"",1+MAX($A$6:A206),"")</f>
        <v>107</v>
      </c>
      <c r="B207" s="34" t="s">
        <v>150</v>
      </c>
      <c r="C207" s="34" t="s">
        <v>159</v>
      </c>
      <c r="E207" s="30" t="s">
        <v>154</v>
      </c>
      <c r="F207" s="6">
        <v>113.53</v>
      </c>
      <c r="G207" s="1">
        <v>0.1</v>
      </c>
      <c r="H207" s="2">
        <f>F207*(1+G207)</f>
        <v>124.88300000000001</v>
      </c>
      <c r="I207" s="15" t="s">
        <v>23</v>
      </c>
      <c r="J207" s="3">
        <v>12.8</v>
      </c>
      <c r="K207" s="37">
        <f t="shared" ref="K207:K209" si="55">J207*H207</f>
        <v>1598.5024000000003</v>
      </c>
      <c r="L207" s="37">
        <v>27.200000000000003</v>
      </c>
      <c r="M207" s="37">
        <f>L207*H207</f>
        <v>3396.8176000000008</v>
      </c>
      <c r="N207" s="3">
        <v>40</v>
      </c>
      <c r="O207" s="4">
        <f>N207*H207</f>
        <v>4995.3200000000006</v>
      </c>
      <c r="P207" s="9"/>
    </row>
    <row r="208" spans="1:16" s="8" customFormat="1" ht="25.5" customHeight="1" x14ac:dyDescent="0.2">
      <c r="A208" s="32">
        <f>IF(I208&lt;&gt;"",1+MAX($A$6:A207),"")</f>
        <v>108</v>
      </c>
      <c r="B208" s="34" t="s">
        <v>150</v>
      </c>
      <c r="C208" s="34" t="s">
        <v>159</v>
      </c>
      <c r="E208" s="30" t="s">
        <v>157</v>
      </c>
      <c r="F208" s="6">
        <v>1</v>
      </c>
      <c r="G208" s="1">
        <v>0</v>
      </c>
      <c r="H208" s="2">
        <f>F208*(1+G208)</f>
        <v>1</v>
      </c>
      <c r="I208" s="15" t="s">
        <v>29</v>
      </c>
      <c r="J208" s="3">
        <v>89.600000000000009</v>
      </c>
      <c r="K208" s="37">
        <f t="shared" si="55"/>
        <v>89.600000000000009</v>
      </c>
      <c r="L208" s="37">
        <v>190.4</v>
      </c>
      <c r="M208" s="37">
        <f>L208*H208</f>
        <v>190.4</v>
      </c>
      <c r="N208" s="3">
        <v>280</v>
      </c>
      <c r="O208" s="4">
        <f>N208*H208</f>
        <v>280</v>
      </c>
      <c r="P208" s="9"/>
    </row>
    <row r="209" spans="1:16" s="8" customFormat="1" ht="25.5" customHeight="1" x14ac:dyDescent="0.2">
      <c r="A209" s="32">
        <f>IF(I209&lt;&gt;"",1+MAX($A$6:A208),"")</f>
        <v>109</v>
      </c>
      <c r="B209" s="34" t="s">
        <v>150</v>
      </c>
      <c r="C209" s="34" t="s">
        <v>159</v>
      </c>
      <c r="E209" s="30" t="s">
        <v>158</v>
      </c>
      <c r="F209" s="6">
        <v>2</v>
      </c>
      <c r="G209" s="1">
        <v>0</v>
      </c>
      <c r="H209" s="2">
        <f>F209*(1+G209)</f>
        <v>2</v>
      </c>
      <c r="I209" s="15" t="s">
        <v>29</v>
      </c>
      <c r="J209" s="3">
        <v>196</v>
      </c>
      <c r="K209" s="37">
        <f t="shared" si="55"/>
        <v>392</v>
      </c>
      <c r="L209" s="37">
        <v>416.50000000000006</v>
      </c>
      <c r="M209" s="37">
        <f>L209*H209</f>
        <v>833.00000000000011</v>
      </c>
      <c r="N209" s="3">
        <v>612.5</v>
      </c>
      <c r="O209" s="4">
        <f>N209*H209</f>
        <v>1225</v>
      </c>
      <c r="P209" s="9"/>
    </row>
    <row r="210" spans="1:16" s="8" customFormat="1" ht="25.5" customHeight="1" x14ac:dyDescent="0.2">
      <c r="A210" s="32" t="str">
        <f>IF(I210&lt;&gt;"",1+MAX($A$6:A209),"")</f>
        <v/>
      </c>
      <c r="B210" s="34"/>
      <c r="C210" s="34"/>
      <c r="E210" s="30"/>
      <c r="F210" s="6"/>
      <c r="G210" s="1"/>
      <c r="H210" s="2"/>
      <c r="I210" s="15"/>
      <c r="J210" s="3"/>
      <c r="K210" s="37"/>
      <c r="L210" s="37"/>
      <c r="M210" s="37"/>
      <c r="N210" s="3"/>
      <c r="O210" s="4"/>
      <c r="P210" s="9"/>
    </row>
    <row r="211" spans="1:16" s="8" customFormat="1" ht="25.5" customHeight="1" x14ac:dyDescent="0.2">
      <c r="A211" s="32">
        <f>IF(I211&lt;&gt;"",1+MAX($A$6:A210),"")</f>
        <v>110</v>
      </c>
      <c r="B211" s="34" t="s">
        <v>56</v>
      </c>
      <c r="C211" s="34" t="s">
        <v>56</v>
      </c>
      <c r="E211" s="30" t="s">
        <v>160</v>
      </c>
      <c r="F211" s="6">
        <v>1959.06</v>
      </c>
      <c r="G211" s="1">
        <v>0.1</v>
      </c>
      <c r="H211" s="2">
        <f>F211*(1+G211)</f>
        <v>2154.9659999999999</v>
      </c>
      <c r="I211" s="15" t="s">
        <v>24</v>
      </c>
      <c r="J211" s="66">
        <v>2.1291000000000002</v>
      </c>
      <c r="K211" s="67">
        <f>J211*H211</f>
        <v>4588.1381105999999</v>
      </c>
      <c r="L211" s="67">
        <v>2.4009</v>
      </c>
      <c r="M211" s="67">
        <f>L211*H211</f>
        <v>5173.8578693999998</v>
      </c>
      <c r="N211" s="66">
        <v>4.53</v>
      </c>
      <c r="O211" s="4">
        <f>N211*H211</f>
        <v>9761.9959799999997</v>
      </c>
      <c r="P211" s="9"/>
    </row>
    <row r="212" spans="1:16" s="8" customFormat="1" ht="25.5" customHeight="1" x14ac:dyDescent="0.2">
      <c r="A212" s="32">
        <f>IF(I212&lt;&gt;"",1+MAX($A$6:A211),"")</f>
        <v>111</v>
      </c>
      <c r="B212" s="34" t="s">
        <v>56</v>
      </c>
      <c r="C212" s="34" t="s">
        <v>56</v>
      </c>
      <c r="E212" s="30" t="s">
        <v>161</v>
      </c>
      <c r="F212" s="6">
        <v>157.85</v>
      </c>
      <c r="G212" s="1">
        <v>0.1</v>
      </c>
      <c r="H212" s="2">
        <f>F212*(1+G212)</f>
        <v>173.63500000000002</v>
      </c>
      <c r="I212" s="15" t="s">
        <v>24</v>
      </c>
      <c r="J212" s="3">
        <v>1.28</v>
      </c>
      <c r="K212" s="37">
        <f>J212*H212</f>
        <v>222.25280000000004</v>
      </c>
      <c r="L212" s="37">
        <v>2.72</v>
      </c>
      <c r="M212" s="37">
        <f>L212*H212</f>
        <v>472.2872000000001</v>
      </c>
      <c r="N212" s="3">
        <v>4</v>
      </c>
      <c r="O212" s="4">
        <f>N212*H212</f>
        <v>694.54000000000008</v>
      </c>
      <c r="P212" s="9"/>
    </row>
    <row r="213" spans="1:16" s="8" customFormat="1" ht="35.25" customHeight="1" x14ac:dyDescent="0.2">
      <c r="A213" s="32">
        <f>IF(I213&lt;&gt;"",1+MAX($A$6:A212),"")</f>
        <v>112</v>
      </c>
      <c r="B213" s="34" t="s">
        <v>150</v>
      </c>
      <c r="C213" s="34" t="s">
        <v>159</v>
      </c>
      <c r="E213" s="30" t="s">
        <v>162</v>
      </c>
      <c r="F213" s="6">
        <v>7</v>
      </c>
      <c r="G213" s="1">
        <v>0</v>
      </c>
      <c r="H213" s="2">
        <f>F213*(1+G213)</f>
        <v>7</v>
      </c>
      <c r="I213" s="15" t="s">
        <v>29</v>
      </c>
      <c r="J213" s="66">
        <v>117.5</v>
      </c>
      <c r="K213" s="67">
        <f>J213*H213</f>
        <v>822.5</v>
      </c>
      <c r="L213" s="67">
        <v>132.5</v>
      </c>
      <c r="M213" s="67">
        <f>L213*H213</f>
        <v>927.5</v>
      </c>
      <c r="N213" s="66">
        <v>250</v>
      </c>
      <c r="O213" s="4">
        <f>N213*H213</f>
        <v>1750</v>
      </c>
      <c r="P213" s="9"/>
    </row>
    <row r="214" spans="1:16" s="8" customFormat="1" ht="35.25" customHeight="1" x14ac:dyDescent="0.2">
      <c r="A214" s="32">
        <f>IF(I214&lt;&gt;"",1+MAX($A$6:A213),"")</f>
        <v>113</v>
      </c>
      <c r="B214" s="34" t="s">
        <v>150</v>
      </c>
      <c r="C214" s="34" t="s">
        <v>159</v>
      </c>
      <c r="E214" s="30" t="s">
        <v>163</v>
      </c>
      <c r="F214" s="6">
        <v>7</v>
      </c>
      <c r="G214" s="1">
        <v>0</v>
      </c>
      <c r="H214" s="2">
        <f>F214*(1+G214)</f>
        <v>7</v>
      </c>
      <c r="I214" s="15" t="s">
        <v>29</v>
      </c>
      <c r="J214" s="66">
        <v>117.5</v>
      </c>
      <c r="K214" s="67">
        <f>J214*H214</f>
        <v>822.5</v>
      </c>
      <c r="L214" s="67">
        <v>132.5</v>
      </c>
      <c r="M214" s="67">
        <f>L214*H214</f>
        <v>927.5</v>
      </c>
      <c r="N214" s="66">
        <v>250</v>
      </c>
      <c r="O214" s="4">
        <f>N214*H214</f>
        <v>1750</v>
      </c>
      <c r="P214" s="9"/>
    </row>
    <row r="215" spans="1:16" s="8" customFormat="1" ht="15.75" thickBot="1" x14ac:dyDescent="0.25">
      <c r="A215" s="32" t="str">
        <f>IF(I215&lt;&gt;"",1+MAX($A$6:A214),"")</f>
        <v/>
      </c>
      <c r="B215" s="44"/>
      <c r="C215" s="43"/>
      <c r="E215" s="30"/>
      <c r="F215" s="6"/>
      <c r="G215" s="1"/>
      <c r="H215" s="2"/>
      <c r="I215" s="15"/>
      <c r="J215" s="37"/>
      <c r="K215" s="37"/>
      <c r="L215" s="37"/>
      <c r="M215" s="37"/>
      <c r="N215" s="3"/>
      <c r="O215" s="4"/>
      <c r="P215" s="9"/>
    </row>
    <row r="216" spans="1:16" s="53" customFormat="1" ht="16.5" thickBot="1" x14ac:dyDescent="0.25">
      <c r="A216" s="56" t="str">
        <f>IF(I216&lt;&gt;"",1+MAX($A$6:A215),"")</f>
        <v/>
      </c>
      <c r="B216" s="57"/>
      <c r="C216" s="57"/>
      <c r="D216" s="57" t="s">
        <v>44</v>
      </c>
      <c r="E216" s="58" t="s">
        <v>45</v>
      </c>
      <c r="F216" s="59"/>
      <c r="G216" s="60"/>
      <c r="H216" s="60"/>
      <c r="I216" s="60"/>
      <c r="J216" s="60"/>
      <c r="K216" s="60"/>
      <c r="L216" s="60"/>
      <c r="M216" s="60"/>
      <c r="N216" s="60"/>
      <c r="O216" s="60"/>
      <c r="P216" s="61">
        <f>SUM(O218:O302)</f>
        <v>81403.443892000025</v>
      </c>
    </row>
    <row r="217" spans="1:16" ht="15.75" x14ac:dyDescent="0.2">
      <c r="A217" s="32" t="str">
        <f>IF(I217&lt;&gt;"",1+MAX($A$6:A216),"")</f>
        <v/>
      </c>
      <c r="B217" s="44"/>
      <c r="C217" s="43"/>
      <c r="D217" s="21"/>
      <c r="E217" s="22"/>
      <c r="F217" s="49"/>
      <c r="G217" s="8"/>
      <c r="H217" s="8"/>
      <c r="J217" s="37"/>
      <c r="K217" s="37"/>
      <c r="L217" s="37"/>
      <c r="M217" s="37"/>
      <c r="N217" s="8"/>
      <c r="O217" s="8"/>
      <c r="P217" s="9"/>
    </row>
    <row r="218" spans="1:16" ht="15.75" x14ac:dyDescent="0.2">
      <c r="A218" s="32" t="str">
        <f>IF(I218&lt;&gt;"",1+MAX($A$6:A217),"")</f>
        <v/>
      </c>
      <c r="B218" s="44"/>
      <c r="C218" s="43"/>
      <c r="D218" s="40"/>
      <c r="E218" s="41" t="s">
        <v>46</v>
      </c>
      <c r="F218" s="49"/>
      <c r="G218" s="8"/>
      <c r="H218" s="8"/>
      <c r="J218" s="37"/>
      <c r="K218" s="37"/>
      <c r="L218" s="37"/>
      <c r="M218" s="37"/>
      <c r="N218" s="8"/>
      <c r="O218" s="8"/>
      <c r="P218" s="9"/>
    </row>
    <row r="219" spans="1:16" x14ac:dyDescent="0.2">
      <c r="A219" s="32" t="str">
        <f>IF(I219&lt;&gt;"",1+MAX($A$6:A218),"")</f>
        <v/>
      </c>
      <c r="B219" s="44"/>
      <c r="C219" s="43"/>
      <c r="D219" s="8"/>
      <c r="E219" s="45"/>
      <c r="F219" s="6"/>
      <c r="G219" s="1"/>
      <c r="H219" s="2"/>
      <c r="I219" s="15"/>
      <c r="J219" s="37"/>
      <c r="K219" s="37"/>
      <c r="L219" s="37"/>
      <c r="M219" s="37"/>
      <c r="N219" s="3"/>
      <c r="O219" s="4"/>
      <c r="P219" s="9"/>
    </row>
    <row r="220" spans="1:16" ht="15.75" x14ac:dyDescent="0.2">
      <c r="A220" s="32" t="str">
        <f>IF(I220&lt;&gt;"",1+MAX($A$6:A219),"")</f>
        <v/>
      </c>
      <c r="B220" s="44"/>
      <c r="C220" s="43"/>
      <c r="D220" s="46"/>
      <c r="E220" s="47" t="s">
        <v>47</v>
      </c>
      <c r="F220" s="6"/>
      <c r="G220" s="1"/>
      <c r="H220" s="2"/>
      <c r="I220" s="15"/>
      <c r="J220" s="37"/>
      <c r="K220" s="37"/>
      <c r="L220" s="37"/>
      <c r="M220" s="37"/>
      <c r="N220" s="3"/>
      <c r="O220" s="4"/>
      <c r="P220" s="9"/>
    </row>
    <row r="221" spans="1:16" x14ac:dyDescent="0.2">
      <c r="A221" s="32" t="str">
        <f>IF(I221&lt;&gt;"",1+MAX($A$6:A220),"")</f>
        <v/>
      </c>
      <c r="B221" s="44"/>
      <c r="C221" s="43"/>
      <c r="D221" s="8"/>
      <c r="E221" s="45"/>
      <c r="F221" s="6"/>
      <c r="G221" s="1"/>
      <c r="H221" s="2"/>
      <c r="I221" s="15"/>
      <c r="J221" s="37"/>
      <c r="K221" s="37"/>
      <c r="L221" s="37"/>
      <c r="M221" s="37"/>
      <c r="N221" s="3"/>
      <c r="O221" s="4"/>
      <c r="P221" s="9"/>
    </row>
    <row r="222" spans="1:16" s="8" customFormat="1" ht="25.5" customHeight="1" x14ac:dyDescent="0.2">
      <c r="A222" s="32">
        <f>IF(I222&lt;&gt;"",1+MAX($A$6:A221),"")</f>
        <v>114</v>
      </c>
      <c r="B222" s="34" t="s">
        <v>164</v>
      </c>
      <c r="C222" s="34" t="s">
        <v>165</v>
      </c>
      <c r="E222" s="30" t="s">
        <v>166</v>
      </c>
      <c r="F222" s="6">
        <v>28.93</v>
      </c>
      <c r="G222" s="1">
        <v>0.1</v>
      </c>
      <c r="H222" s="2">
        <f>F222*(1+G222)</f>
        <v>31.823000000000004</v>
      </c>
      <c r="I222" s="15" t="s">
        <v>24</v>
      </c>
      <c r="J222" s="3">
        <v>8.4</v>
      </c>
      <c r="K222" s="37">
        <f>J222*H222</f>
        <v>267.31320000000005</v>
      </c>
      <c r="L222" s="37">
        <v>20</v>
      </c>
      <c r="M222" s="37">
        <f>L222*H222</f>
        <v>636.46</v>
      </c>
      <c r="N222" s="3">
        <v>28.4</v>
      </c>
      <c r="O222" s="4">
        <f>N222*H222</f>
        <v>903.77320000000009</v>
      </c>
      <c r="P222" s="9"/>
    </row>
    <row r="223" spans="1:16" s="8" customFormat="1" ht="25.5" customHeight="1" x14ac:dyDescent="0.2">
      <c r="A223" s="32">
        <f>IF(I223&lt;&gt;"",1+MAX($A$6:A222),"")</f>
        <v>115</v>
      </c>
      <c r="B223" s="34" t="s">
        <v>164</v>
      </c>
      <c r="C223" s="34" t="s">
        <v>165</v>
      </c>
      <c r="E223" s="30" t="s">
        <v>167</v>
      </c>
      <c r="F223" s="6">
        <v>378.36</v>
      </c>
      <c r="G223" s="1">
        <v>0.1</v>
      </c>
      <c r="H223" s="2">
        <f>F223*(1+G223)</f>
        <v>416.19600000000003</v>
      </c>
      <c r="I223" s="15" t="s">
        <v>24</v>
      </c>
      <c r="J223" s="3">
        <v>10.08</v>
      </c>
      <c r="K223" s="37">
        <f>J223*H223</f>
        <v>4195.2556800000002</v>
      </c>
      <c r="L223" s="37">
        <v>24</v>
      </c>
      <c r="M223" s="37">
        <f>L223*H223</f>
        <v>9988.7040000000015</v>
      </c>
      <c r="N223" s="3">
        <v>34.08</v>
      </c>
      <c r="O223" s="4">
        <f>N223*H223</f>
        <v>14183.95968</v>
      </c>
      <c r="P223" s="9"/>
    </row>
    <row r="224" spans="1:16" s="8" customFormat="1" ht="25.5" customHeight="1" x14ac:dyDescent="0.2">
      <c r="A224" s="32">
        <f>IF(I224&lt;&gt;"",1+MAX($A$6:A223),"")</f>
        <v>116</v>
      </c>
      <c r="B224" s="34" t="s">
        <v>164</v>
      </c>
      <c r="C224" s="34" t="s">
        <v>165</v>
      </c>
      <c r="E224" s="30" t="s">
        <v>168</v>
      </c>
      <c r="F224" s="6">
        <v>442.73</v>
      </c>
      <c r="G224" s="1">
        <v>0.1</v>
      </c>
      <c r="H224" s="2">
        <f>F224*(1+G224)</f>
        <v>487.00300000000004</v>
      </c>
      <c r="I224" s="15" t="s">
        <v>24</v>
      </c>
      <c r="J224" s="3">
        <v>6.3</v>
      </c>
      <c r="K224" s="37">
        <f>J224*H224</f>
        <v>3068.1189000000004</v>
      </c>
      <c r="L224" s="37">
        <v>15</v>
      </c>
      <c r="M224" s="37">
        <f>L224*H224</f>
        <v>7305.045000000001</v>
      </c>
      <c r="N224" s="3">
        <v>21.3</v>
      </c>
      <c r="O224" s="4">
        <f>N224*H224</f>
        <v>10373.163900000001</v>
      </c>
      <c r="P224" s="9"/>
    </row>
    <row r="225" spans="1:16" s="8" customFormat="1" ht="25.5" customHeight="1" x14ac:dyDescent="0.2">
      <c r="A225" s="32">
        <f>IF(I225&lt;&gt;"",1+MAX($A$6:A224),"")</f>
        <v>117</v>
      </c>
      <c r="B225" s="34" t="s">
        <v>164</v>
      </c>
      <c r="C225" s="34" t="s">
        <v>165</v>
      </c>
      <c r="E225" s="30" t="s">
        <v>169</v>
      </c>
      <c r="F225" s="6">
        <v>8.0299999999999994</v>
      </c>
      <c r="G225" s="1">
        <v>0.1</v>
      </c>
      <c r="H225" s="2">
        <f>F225*(1+G225)</f>
        <v>8.8330000000000002</v>
      </c>
      <c r="I225" s="15" t="s">
        <v>24</v>
      </c>
      <c r="J225" s="3">
        <v>11.76</v>
      </c>
      <c r="K225" s="37">
        <f>J225*H225</f>
        <v>103.87608</v>
      </c>
      <c r="L225" s="37">
        <v>28</v>
      </c>
      <c r="M225" s="37">
        <f>L225*H225</f>
        <v>247.32400000000001</v>
      </c>
      <c r="N225" s="3">
        <v>39.76</v>
      </c>
      <c r="O225" s="4">
        <f>N225*H225</f>
        <v>351.20008000000001</v>
      </c>
      <c r="P225" s="9"/>
    </row>
    <row r="226" spans="1:16" x14ac:dyDescent="0.2">
      <c r="A226" s="32" t="str">
        <f>IF(I226&lt;&gt;"",1+MAX($A$6:A225),"")</f>
        <v/>
      </c>
      <c r="B226" s="44"/>
      <c r="C226" s="43"/>
      <c r="D226" s="8"/>
      <c r="E226" s="45"/>
      <c r="F226" s="6"/>
      <c r="G226" s="1"/>
      <c r="H226" s="2"/>
      <c r="I226" s="15"/>
      <c r="J226" s="37"/>
      <c r="K226" s="37"/>
      <c r="L226" s="37"/>
      <c r="M226" s="37"/>
      <c r="N226" s="3"/>
      <c r="O226" s="4"/>
      <c r="P226" s="9"/>
    </row>
    <row r="227" spans="1:16" s="8" customFormat="1" ht="25.5" customHeight="1" x14ac:dyDescent="0.2">
      <c r="A227" s="32">
        <f>IF(I227&lt;&gt;"",1+MAX($A$6:A226),"")</f>
        <v>118</v>
      </c>
      <c r="B227" s="34" t="s">
        <v>164</v>
      </c>
      <c r="C227" s="34" t="s">
        <v>165</v>
      </c>
      <c r="E227" s="30" t="s">
        <v>178</v>
      </c>
      <c r="F227" s="6">
        <v>43.96</v>
      </c>
      <c r="G227" s="1">
        <v>0.1</v>
      </c>
      <c r="H227" s="2">
        <f>F227*(1+G227)</f>
        <v>48.356000000000002</v>
      </c>
      <c r="I227" s="15" t="s">
        <v>24</v>
      </c>
      <c r="J227" s="3">
        <v>1.05</v>
      </c>
      <c r="K227" s="37">
        <f>J227*H227</f>
        <v>50.773800000000001</v>
      </c>
      <c r="L227" s="37">
        <v>2.5</v>
      </c>
      <c r="M227" s="37">
        <f>L227*H227</f>
        <v>120.89</v>
      </c>
      <c r="N227" s="3">
        <v>3.55</v>
      </c>
      <c r="O227" s="4">
        <f>N227*H227</f>
        <v>171.66380000000001</v>
      </c>
      <c r="P227" s="9"/>
    </row>
    <row r="228" spans="1:16" x14ac:dyDescent="0.2">
      <c r="A228" s="32" t="str">
        <f>IF(I228&lt;&gt;"",1+MAX($A$6:A227),"")</f>
        <v/>
      </c>
      <c r="B228" s="44"/>
      <c r="C228" s="43"/>
      <c r="D228" s="8"/>
      <c r="E228" s="45"/>
      <c r="F228" s="6"/>
      <c r="G228" s="1"/>
      <c r="H228" s="2"/>
      <c r="I228" s="15"/>
      <c r="J228" s="37"/>
      <c r="K228" s="37"/>
      <c r="L228" s="37"/>
      <c r="M228" s="37"/>
      <c r="N228" s="3"/>
      <c r="O228" s="4"/>
      <c r="P228" s="9"/>
    </row>
    <row r="229" spans="1:16" ht="15.75" x14ac:dyDescent="0.2">
      <c r="A229" s="32" t="str">
        <f>IF(I229&lt;&gt;"",1+MAX($A$6:A228),"")</f>
        <v/>
      </c>
      <c r="B229" s="44"/>
      <c r="C229" s="43"/>
      <c r="D229" s="46"/>
      <c r="E229" s="47" t="s">
        <v>48</v>
      </c>
      <c r="F229" s="6"/>
      <c r="G229" s="1"/>
      <c r="H229" s="2"/>
      <c r="I229" s="15"/>
      <c r="J229" s="37"/>
      <c r="K229" s="37"/>
      <c r="L229" s="37"/>
      <c r="M229" s="37"/>
      <c r="N229" s="3"/>
      <c r="O229" s="4"/>
      <c r="P229" s="9"/>
    </row>
    <row r="230" spans="1:16" x14ac:dyDescent="0.2">
      <c r="A230" s="32" t="str">
        <f>IF(I230&lt;&gt;"",1+MAX($A$6:A229),"")</f>
        <v/>
      </c>
      <c r="B230" s="44"/>
      <c r="C230" s="43"/>
      <c r="D230" s="8"/>
      <c r="E230" s="45"/>
      <c r="F230" s="6"/>
      <c r="G230" s="1"/>
      <c r="H230" s="2"/>
      <c r="I230" s="15"/>
      <c r="J230" s="37"/>
      <c r="K230" s="37"/>
      <c r="L230" s="37"/>
      <c r="M230" s="37"/>
      <c r="N230" s="3"/>
      <c r="O230" s="4"/>
      <c r="P230" s="9"/>
    </row>
    <row r="231" spans="1:16" s="8" customFormat="1" ht="25.5" customHeight="1" x14ac:dyDescent="0.2">
      <c r="A231" s="32">
        <f>IF(I231&lt;&gt;"",1+MAX($A$6:A230),"")</f>
        <v>119</v>
      </c>
      <c r="B231" s="34" t="s">
        <v>164</v>
      </c>
      <c r="C231" s="34" t="s">
        <v>165</v>
      </c>
      <c r="E231" s="30" t="s">
        <v>170</v>
      </c>
      <c r="F231" s="6">
        <v>2</v>
      </c>
      <c r="G231" s="1">
        <v>0</v>
      </c>
      <c r="H231" s="2">
        <f>F231*(1+G231)</f>
        <v>2</v>
      </c>
      <c r="I231" s="15" t="s">
        <v>29</v>
      </c>
      <c r="J231" s="3">
        <v>14.7</v>
      </c>
      <c r="K231" s="37">
        <f>J231*H231</f>
        <v>29.4</v>
      </c>
      <c r="L231" s="37">
        <v>35</v>
      </c>
      <c r="M231" s="37">
        <f>L231*H231</f>
        <v>70</v>
      </c>
      <c r="N231" s="3">
        <v>49.7</v>
      </c>
      <c r="O231" s="4">
        <f>N231*H231</f>
        <v>99.4</v>
      </c>
      <c r="P231" s="9"/>
    </row>
    <row r="232" spans="1:16" s="8" customFormat="1" ht="25.5" customHeight="1" x14ac:dyDescent="0.2">
      <c r="A232" s="32">
        <f>IF(I232&lt;&gt;"",1+MAX($A$6:A231),"")</f>
        <v>120</v>
      </c>
      <c r="B232" s="34" t="s">
        <v>164</v>
      </c>
      <c r="C232" s="34" t="s">
        <v>165</v>
      </c>
      <c r="E232" s="30" t="s">
        <v>171</v>
      </c>
      <c r="F232" s="6">
        <v>3</v>
      </c>
      <c r="G232" s="1">
        <v>0</v>
      </c>
      <c r="H232" s="2">
        <f>F232*(1+G232)</f>
        <v>3</v>
      </c>
      <c r="I232" s="15" t="s">
        <v>29</v>
      </c>
      <c r="J232" s="3">
        <v>10.08</v>
      </c>
      <c r="K232" s="37">
        <f>J232*H232</f>
        <v>30.240000000000002</v>
      </c>
      <c r="L232" s="37">
        <v>24</v>
      </c>
      <c r="M232" s="37">
        <f>L232*H232</f>
        <v>72</v>
      </c>
      <c r="N232" s="3">
        <v>34.08</v>
      </c>
      <c r="O232" s="4">
        <f>N232*H232</f>
        <v>102.24</v>
      </c>
      <c r="P232" s="9"/>
    </row>
    <row r="233" spans="1:16" x14ac:dyDescent="0.2">
      <c r="A233" s="32" t="str">
        <f>IF(I233&lt;&gt;"",1+MAX($A$6:A232),"")</f>
        <v/>
      </c>
      <c r="B233" s="44"/>
      <c r="C233" s="43"/>
      <c r="D233" s="8"/>
      <c r="E233" s="45"/>
      <c r="F233" s="6"/>
      <c r="G233" s="1"/>
      <c r="H233" s="2"/>
      <c r="I233" s="15"/>
      <c r="J233" s="37"/>
      <c r="K233" s="37"/>
      <c r="L233" s="37"/>
      <c r="M233" s="37"/>
      <c r="N233" s="3"/>
      <c r="O233" s="4"/>
      <c r="P233" s="9"/>
    </row>
    <row r="234" spans="1:16" ht="15.75" x14ac:dyDescent="0.2">
      <c r="A234" s="32" t="str">
        <f>IF(I234&lt;&gt;"",1+MAX($A$6:A233),"")</f>
        <v/>
      </c>
      <c r="B234" s="44"/>
      <c r="C234" s="43"/>
      <c r="D234" s="46"/>
      <c r="E234" s="47" t="s">
        <v>49</v>
      </c>
      <c r="F234" s="6"/>
      <c r="G234" s="1"/>
      <c r="H234" s="2"/>
      <c r="I234" s="15"/>
      <c r="J234" s="37"/>
      <c r="K234" s="37"/>
      <c r="L234" s="37"/>
      <c r="M234" s="37"/>
      <c r="N234" s="3"/>
      <c r="O234" s="4"/>
      <c r="P234" s="9"/>
    </row>
    <row r="235" spans="1:16" x14ac:dyDescent="0.2">
      <c r="A235" s="32" t="str">
        <f>IF(I235&lt;&gt;"",1+MAX($A$6:A234),"")</f>
        <v/>
      </c>
      <c r="B235" s="44"/>
      <c r="C235" s="43"/>
      <c r="D235" s="8"/>
      <c r="E235" s="45"/>
      <c r="F235" s="6"/>
      <c r="G235" s="1"/>
      <c r="H235" s="2"/>
      <c r="I235" s="15"/>
      <c r="J235" s="37"/>
      <c r="K235" s="37"/>
      <c r="L235" s="37"/>
      <c r="M235" s="37"/>
      <c r="N235" s="3"/>
      <c r="O235" s="4"/>
      <c r="P235" s="9"/>
    </row>
    <row r="236" spans="1:16" s="8" customFormat="1" ht="25.5" customHeight="1" x14ac:dyDescent="0.2">
      <c r="A236" s="32">
        <f>IF(I236&lt;&gt;"",1+MAX($A$6:A235),"")</f>
        <v>121</v>
      </c>
      <c r="B236" s="34" t="s">
        <v>164</v>
      </c>
      <c r="C236" s="34" t="s">
        <v>165</v>
      </c>
      <c r="E236" s="30" t="s">
        <v>172</v>
      </c>
      <c r="F236" s="6">
        <v>1</v>
      </c>
      <c r="G236" s="1">
        <v>0</v>
      </c>
      <c r="H236" s="2">
        <f t="shared" ref="H236:H241" si="56">F236*(1+G236)</f>
        <v>1</v>
      </c>
      <c r="I236" s="15" t="s">
        <v>29</v>
      </c>
      <c r="J236" s="3">
        <v>333.9</v>
      </c>
      <c r="K236" s="37">
        <f t="shared" ref="K236:K241" si="57">J236*H236</f>
        <v>333.9</v>
      </c>
      <c r="L236" s="37">
        <v>795</v>
      </c>
      <c r="M236" s="37">
        <f t="shared" ref="M236:M241" si="58">L236*H236</f>
        <v>795</v>
      </c>
      <c r="N236" s="3">
        <v>1128.9000000000001</v>
      </c>
      <c r="O236" s="4">
        <f t="shared" ref="O236:O241" si="59">N236*H236</f>
        <v>1128.9000000000001</v>
      </c>
      <c r="P236" s="9"/>
    </row>
    <row r="237" spans="1:16" s="8" customFormat="1" ht="25.5" customHeight="1" x14ac:dyDescent="0.2">
      <c r="A237" s="32">
        <f>IF(I237&lt;&gt;"",1+MAX($A$6:A236),"")</f>
        <v>122</v>
      </c>
      <c r="B237" s="34" t="s">
        <v>164</v>
      </c>
      <c r="C237" s="34" t="s">
        <v>165</v>
      </c>
      <c r="E237" s="30" t="s">
        <v>173</v>
      </c>
      <c r="F237" s="6">
        <v>1</v>
      </c>
      <c r="G237" s="1">
        <v>0</v>
      </c>
      <c r="H237" s="2">
        <f t="shared" si="56"/>
        <v>1</v>
      </c>
      <c r="I237" s="15" t="s">
        <v>29</v>
      </c>
      <c r="J237" s="3">
        <v>333.9</v>
      </c>
      <c r="K237" s="37">
        <f t="shared" si="57"/>
        <v>333.9</v>
      </c>
      <c r="L237" s="37">
        <v>795</v>
      </c>
      <c r="M237" s="37">
        <f t="shared" si="58"/>
        <v>795</v>
      </c>
      <c r="N237" s="3">
        <v>1128.9000000000001</v>
      </c>
      <c r="O237" s="4">
        <f t="shared" si="59"/>
        <v>1128.9000000000001</v>
      </c>
      <c r="P237" s="9"/>
    </row>
    <row r="238" spans="1:16" s="8" customFormat="1" ht="25.5" customHeight="1" x14ac:dyDescent="0.2">
      <c r="A238" s="32">
        <f>IF(I238&lt;&gt;"",1+MAX($A$6:A237),"")</f>
        <v>123</v>
      </c>
      <c r="B238" s="34" t="s">
        <v>164</v>
      </c>
      <c r="C238" s="34" t="s">
        <v>165</v>
      </c>
      <c r="E238" s="30" t="s">
        <v>174</v>
      </c>
      <c r="F238" s="6">
        <v>1</v>
      </c>
      <c r="G238" s="1">
        <v>0</v>
      </c>
      <c r="H238" s="2">
        <f t="shared" si="56"/>
        <v>1</v>
      </c>
      <c r="I238" s="15" t="s">
        <v>29</v>
      </c>
      <c r="J238" s="3">
        <v>333.9</v>
      </c>
      <c r="K238" s="37">
        <f t="shared" si="57"/>
        <v>333.9</v>
      </c>
      <c r="L238" s="37">
        <v>795</v>
      </c>
      <c r="M238" s="37">
        <f t="shared" si="58"/>
        <v>795</v>
      </c>
      <c r="N238" s="3">
        <v>1128.9000000000001</v>
      </c>
      <c r="O238" s="4">
        <f t="shared" si="59"/>
        <v>1128.9000000000001</v>
      </c>
      <c r="P238" s="9"/>
    </row>
    <row r="239" spans="1:16" s="8" customFormat="1" ht="25.5" customHeight="1" x14ac:dyDescent="0.2">
      <c r="A239" s="32">
        <f>IF(I239&lt;&gt;"",1+MAX($A$6:A238),"")</f>
        <v>124</v>
      </c>
      <c r="B239" s="34" t="s">
        <v>164</v>
      </c>
      <c r="C239" s="34" t="s">
        <v>165</v>
      </c>
      <c r="E239" s="30" t="s">
        <v>175</v>
      </c>
      <c r="F239" s="6">
        <v>1</v>
      </c>
      <c r="G239" s="1">
        <v>0</v>
      </c>
      <c r="H239" s="2">
        <f t="shared" si="56"/>
        <v>1</v>
      </c>
      <c r="I239" s="15" t="s">
        <v>29</v>
      </c>
      <c r="J239" s="3">
        <v>333.9</v>
      </c>
      <c r="K239" s="37">
        <f t="shared" si="57"/>
        <v>333.9</v>
      </c>
      <c r="L239" s="37">
        <v>795</v>
      </c>
      <c r="M239" s="37">
        <f t="shared" si="58"/>
        <v>795</v>
      </c>
      <c r="N239" s="3">
        <v>1128.9000000000001</v>
      </c>
      <c r="O239" s="4">
        <f t="shared" si="59"/>
        <v>1128.9000000000001</v>
      </c>
      <c r="P239" s="9"/>
    </row>
    <row r="240" spans="1:16" s="8" customFormat="1" ht="25.5" customHeight="1" x14ac:dyDescent="0.2">
      <c r="A240" s="32">
        <f>IF(I240&lt;&gt;"",1+MAX($A$6:A239),"")</f>
        <v>125</v>
      </c>
      <c r="B240" s="34" t="s">
        <v>164</v>
      </c>
      <c r="C240" s="34" t="s">
        <v>165</v>
      </c>
      <c r="E240" s="30" t="s">
        <v>176</v>
      </c>
      <c r="F240" s="6">
        <v>2</v>
      </c>
      <c r="G240" s="1">
        <v>0</v>
      </c>
      <c r="H240" s="2">
        <f t="shared" si="56"/>
        <v>2</v>
      </c>
      <c r="I240" s="15" t="s">
        <v>29</v>
      </c>
      <c r="J240" s="64">
        <v>126</v>
      </c>
      <c r="K240" s="65">
        <f t="shared" si="57"/>
        <v>252</v>
      </c>
      <c r="L240" s="65">
        <v>174</v>
      </c>
      <c r="M240" s="65">
        <f t="shared" si="58"/>
        <v>348</v>
      </c>
      <c r="N240" s="64">
        <v>300</v>
      </c>
      <c r="O240" s="4">
        <f t="shared" si="59"/>
        <v>600</v>
      </c>
      <c r="P240" s="9"/>
    </row>
    <row r="241" spans="1:16" s="8" customFormat="1" ht="25.5" customHeight="1" x14ac:dyDescent="0.2">
      <c r="A241" s="32">
        <f>IF(I241&lt;&gt;"",1+MAX($A$6:A240),"")</f>
        <v>126</v>
      </c>
      <c r="B241" s="34" t="s">
        <v>164</v>
      </c>
      <c r="C241" s="34" t="s">
        <v>165</v>
      </c>
      <c r="E241" s="30" t="s">
        <v>177</v>
      </c>
      <c r="F241" s="6">
        <v>3</v>
      </c>
      <c r="G241" s="1">
        <v>0</v>
      </c>
      <c r="H241" s="2">
        <f t="shared" si="56"/>
        <v>3</v>
      </c>
      <c r="I241" s="15" t="s">
        <v>29</v>
      </c>
      <c r="J241" s="3">
        <v>21.84</v>
      </c>
      <c r="K241" s="37">
        <f t="shared" si="57"/>
        <v>65.52</v>
      </c>
      <c r="L241" s="37">
        <v>52</v>
      </c>
      <c r="M241" s="37">
        <f t="shared" si="58"/>
        <v>156</v>
      </c>
      <c r="N241" s="3">
        <v>73.84</v>
      </c>
      <c r="O241" s="4">
        <f t="shared" si="59"/>
        <v>221.52</v>
      </c>
      <c r="P241" s="9"/>
    </row>
    <row r="242" spans="1:16" ht="15.75" x14ac:dyDescent="0.2">
      <c r="A242" s="32" t="str">
        <f>IF(I242&lt;&gt;"",1+MAX($A$6:A241),"")</f>
        <v/>
      </c>
      <c r="B242" s="44"/>
      <c r="C242" s="43"/>
      <c r="D242" s="21"/>
      <c r="E242" s="22"/>
      <c r="F242" s="49"/>
      <c r="G242" s="8"/>
      <c r="H242" s="8"/>
      <c r="J242" s="37"/>
      <c r="K242" s="37"/>
      <c r="L242" s="37"/>
      <c r="M242" s="37"/>
      <c r="N242" s="8"/>
      <c r="O242" s="8"/>
      <c r="P242" s="9"/>
    </row>
    <row r="243" spans="1:16" ht="15.75" x14ac:dyDescent="0.2">
      <c r="A243" s="32" t="str">
        <f>IF(I243&lt;&gt;"",1+MAX($A$6:A242),"")</f>
        <v/>
      </c>
      <c r="B243" s="44"/>
      <c r="C243" s="43"/>
      <c r="D243" s="40"/>
      <c r="E243" s="41" t="s">
        <v>209</v>
      </c>
      <c r="F243" s="49"/>
      <c r="G243" s="8"/>
      <c r="H243" s="8"/>
      <c r="J243" s="37"/>
      <c r="K243" s="37"/>
      <c r="L243" s="37"/>
      <c r="M243" s="37"/>
      <c r="N243" s="8"/>
      <c r="O243" s="8"/>
      <c r="P243" s="9"/>
    </row>
    <row r="244" spans="1:16" x14ac:dyDescent="0.2">
      <c r="A244" s="32" t="str">
        <f>IF(I244&lt;&gt;"",1+MAX($A$6:A243),"")</f>
        <v/>
      </c>
      <c r="B244" s="44"/>
      <c r="C244" s="43"/>
      <c r="D244" s="8"/>
      <c r="E244" s="45"/>
      <c r="F244" s="6"/>
      <c r="G244" s="1"/>
      <c r="H244" s="2"/>
      <c r="I244" s="15"/>
      <c r="J244" s="37"/>
      <c r="K244" s="37"/>
      <c r="L244" s="37"/>
      <c r="M244" s="37"/>
      <c r="N244" s="3"/>
      <c r="O244" s="4"/>
      <c r="P244" s="9"/>
    </row>
    <row r="245" spans="1:16" ht="15.75" x14ac:dyDescent="0.2">
      <c r="A245" s="32" t="str">
        <f>IF(I245&lt;&gt;"",1+MAX($A$6:A244),"")</f>
        <v/>
      </c>
      <c r="B245" s="44"/>
      <c r="C245" s="43"/>
      <c r="D245" s="46"/>
      <c r="E245" s="47" t="s">
        <v>179</v>
      </c>
      <c r="F245" s="6"/>
      <c r="G245" s="1"/>
      <c r="H245" s="2"/>
      <c r="I245" s="15"/>
      <c r="J245" s="37"/>
      <c r="K245" s="37"/>
      <c r="L245" s="37"/>
      <c r="M245" s="37"/>
      <c r="N245" s="3"/>
      <c r="O245" s="4"/>
      <c r="P245" s="9"/>
    </row>
    <row r="246" spans="1:16" x14ac:dyDescent="0.2">
      <c r="A246" s="32" t="str">
        <f>IF(I246&lt;&gt;"",1+MAX($A$6:A245),"")</f>
        <v/>
      </c>
      <c r="B246" s="44"/>
      <c r="C246" s="43"/>
      <c r="D246" s="8"/>
      <c r="E246" s="45"/>
      <c r="F246" s="6"/>
      <c r="G246" s="1"/>
      <c r="H246" s="2"/>
      <c r="I246" s="15"/>
      <c r="J246" s="37"/>
      <c r="K246" s="37"/>
      <c r="L246" s="37"/>
      <c r="M246" s="37"/>
      <c r="N246" s="3"/>
      <c r="O246" s="4"/>
      <c r="P246" s="9"/>
    </row>
    <row r="247" spans="1:16" s="8" customFormat="1" ht="25.5" customHeight="1" x14ac:dyDescent="0.2">
      <c r="A247" s="32">
        <f>IF(I247&lt;&gt;"",1+MAX($A$6:A246),"")</f>
        <v>127</v>
      </c>
      <c r="B247" s="34" t="s">
        <v>58</v>
      </c>
      <c r="C247" s="34" t="s">
        <v>183</v>
      </c>
      <c r="E247" s="30" t="s">
        <v>180</v>
      </c>
      <c r="F247" s="6">
        <v>396.37</v>
      </c>
      <c r="G247" s="1">
        <v>0.1</v>
      </c>
      <c r="H247" s="2">
        <f>F247*(1+G247)</f>
        <v>436.00700000000006</v>
      </c>
      <c r="I247" s="15" t="s">
        <v>24</v>
      </c>
      <c r="J247" s="3">
        <v>5.04</v>
      </c>
      <c r="K247" s="37">
        <f>J247*H247</f>
        <v>2197.4752800000001</v>
      </c>
      <c r="L247" s="37">
        <v>12</v>
      </c>
      <c r="M247" s="37">
        <f>L247*H247</f>
        <v>5232.0840000000007</v>
      </c>
      <c r="N247" s="64">
        <v>17.04</v>
      </c>
      <c r="O247" s="4">
        <f>N247*H247</f>
        <v>7429.5592800000004</v>
      </c>
      <c r="P247" s="9"/>
    </row>
    <row r="248" spans="1:16" s="8" customFormat="1" ht="25.5" customHeight="1" x14ac:dyDescent="0.2">
      <c r="A248" s="32">
        <f>IF(I248&lt;&gt;"",1+MAX($A$6:A247),"")</f>
        <v>128</v>
      </c>
      <c r="B248" s="34" t="s">
        <v>58</v>
      </c>
      <c r="C248" s="34" t="s">
        <v>183</v>
      </c>
      <c r="E248" s="30" t="s">
        <v>181</v>
      </c>
      <c r="F248" s="6">
        <v>382.54</v>
      </c>
      <c r="G248" s="1">
        <v>0.1</v>
      </c>
      <c r="H248" s="2">
        <f>F248*(1+G248)</f>
        <v>420.79400000000004</v>
      </c>
      <c r="I248" s="15" t="s">
        <v>24</v>
      </c>
      <c r="J248" s="64">
        <v>2.52</v>
      </c>
      <c r="K248" s="65">
        <f>J248*H248</f>
        <v>1060.4008800000001</v>
      </c>
      <c r="L248" s="65">
        <v>3.4799999999999995</v>
      </c>
      <c r="M248" s="65">
        <f>L248*H248</f>
        <v>1464.36312</v>
      </c>
      <c r="N248" s="64">
        <v>6</v>
      </c>
      <c r="O248" s="4">
        <f>N248*H248</f>
        <v>2524.7640000000001</v>
      </c>
      <c r="P248" s="9"/>
    </row>
    <row r="249" spans="1:16" x14ac:dyDescent="0.2">
      <c r="A249" s="32" t="str">
        <f>IF(I249&lt;&gt;"",1+MAX($A$6:A248),"")</f>
        <v/>
      </c>
      <c r="B249" s="44"/>
      <c r="C249" s="43"/>
      <c r="D249" s="8"/>
      <c r="E249" s="45"/>
      <c r="F249" s="6"/>
      <c r="G249" s="1"/>
      <c r="H249" s="2"/>
      <c r="I249" s="15"/>
      <c r="J249" s="37"/>
      <c r="K249" s="37"/>
      <c r="L249" s="37"/>
      <c r="M249" s="37"/>
      <c r="N249" s="3"/>
      <c r="O249" s="4"/>
      <c r="P249" s="9"/>
    </row>
    <row r="250" spans="1:16" ht="15.75" x14ac:dyDescent="0.2">
      <c r="A250" s="32" t="str">
        <f>IF(I250&lt;&gt;"",1+MAX($A$6:A249),"")</f>
        <v/>
      </c>
      <c r="B250" s="44"/>
      <c r="C250" s="43"/>
      <c r="D250" s="46"/>
      <c r="E250" s="47" t="s">
        <v>182</v>
      </c>
      <c r="F250" s="6"/>
      <c r="G250" s="1"/>
      <c r="H250" s="2"/>
      <c r="I250" s="15"/>
      <c r="J250" s="37"/>
      <c r="K250" s="37"/>
      <c r="L250" s="37"/>
      <c r="M250" s="37"/>
      <c r="N250" s="3"/>
      <c r="O250" s="4"/>
      <c r="P250" s="9"/>
    </row>
    <row r="251" spans="1:16" x14ac:dyDescent="0.2">
      <c r="A251" s="32" t="str">
        <f>IF(I251&lt;&gt;"",1+MAX($A$6:A250),"")</f>
        <v/>
      </c>
      <c r="B251" s="44"/>
      <c r="C251" s="43"/>
      <c r="D251" s="8"/>
      <c r="E251" s="45"/>
      <c r="F251" s="6"/>
      <c r="G251" s="1"/>
      <c r="H251" s="2"/>
      <c r="I251" s="15"/>
      <c r="J251" s="37"/>
      <c r="K251" s="37"/>
      <c r="L251" s="37"/>
      <c r="M251" s="37"/>
      <c r="N251" s="3"/>
      <c r="O251" s="4"/>
      <c r="P251" s="9"/>
    </row>
    <row r="252" spans="1:16" s="8" customFormat="1" ht="25.5" customHeight="1" x14ac:dyDescent="0.2">
      <c r="A252" s="32">
        <f>IF(I252&lt;&gt;"",1+MAX($A$6:A251),"")</f>
        <v>129</v>
      </c>
      <c r="B252" s="34" t="s">
        <v>58</v>
      </c>
      <c r="C252" s="34" t="s">
        <v>183</v>
      </c>
      <c r="E252" s="30" t="s">
        <v>187</v>
      </c>
      <c r="F252" s="6">
        <v>1</v>
      </c>
      <c r="G252" s="1">
        <v>0</v>
      </c>
      <c r="H252" s="2">
        <f t="shared" ref="H252:H258" si="60">F252*(1+G252)</f>
        <v>1</v>
      </c>
      <c r="I252" s="15" t="s">
        <v>29</v>
      </c>
      <c r="J252" s="3">
        <v>15.800399999999998</v>
      </c>
      <c r="K252" s="37">
        <f t="shared" ref="K252:K258" si="61">J252*H252</f>
        <v>15.800399999999998</v>
      </c>
      <c r="L252" s="37">
        <v>37.619999999999997</v>
      </c>
      <c r="M252" s="37">
        <f t="shared" ref="M252:M258" si="62">L252*H252</f>
        <v>37.619999999999997</v>
      </c>
      <c r="N252" s="3">
        <v>53.420399999999994</v>
      </c>
      <c r="O252" s="4">
        <f t="shared" ref="O252:O258" si="63">N252*H252</f>
        <v>53.420399999999994</v>
      </c>
      <c r="P252" s="9"/>
    </row>
    <row r="253" spans="1:16" s="8" customFormat="1" ht="25.5" customHeight="1" x14ac:dyDescent="0.2">
      <c r="A253" s="32">
        <f>IF(I253&lt;&gt;"",1+MAX($A$6:A252),"")</f>
        <v>130</v>
      </c>
      <c r="B253" s="34" t="s">
        <v>58</v>
      </c>
      <c r="C253" s="34" t="s">
        <v>183</v>
      </c>
      <c r="E253" s="30" t="s">
        <v>188</v>
      </c>
      <c r="F253" s="6">
        <v>1</v>
      </c>
      <c r="G253" s="1">
        <v>0</v>
      </c>
      <c r="H253" s="2">
        <f t="shared" si="60"/>
        <v>1</v>
      </c>
      <c r="I253" s="15" t="s">
        <v>29</v>
      </c>
      <c r="J253" s="3">
        <v>14.7</v>
      </c>
      <c r="K253" s="37">
        <f t="shared" si="61"/>
        <v>14.7</v>
      </c>
      <c r="L253" s="37">
        <v>35</v>
      </c>
      <c r="M253" s="37">
        <f t="shared" si="62"/>
        <v>35</v>
      </c>
      <c r="N253" s="3">
        <v>49.7</v>
      </c>
      <c r="O253" s="4">
        <f t="shared" si="63"/>
        <v>49.7</v>
      </c>
      <c r="P253" s="9"/>
    </row>
    <row r="254" spans="1:16" s="8" customFormat="1" ht="25.5" customHeight="1" x14ac:dyDescent="0.2">
      <c r="A254" s="32">
        <f>IF(I254&lt;&gt;"",1+MAX($A$6:A253),"")</f>
        <v>131</v>
      </c>
      <c r="B254" s="34" t="s">
        <v>58</v>
      </c>
      <c r="C254" s="34" t="s">
        <v>183</v>
      </c>
      <c r="E254" s="30" t="s">
        <v>189</v>
      </c>
      <c r="F254" s="6">
        <v>1</v>
      </c>
      <c r="G254" s="1">
        <v>0</v>
      </c>
      <c r="H254" s="2">
        <f t="shared" si="60"/>
        <v>1</v>
      </c>
      <c r="I254" s="15" t="s">
        <v>29</v>
      </c>
      <c r="J254" s="3">
        <v>13.44</v>
      </c>
      <c r="K254" s="37">
        <f t="shared" si="61"/>
        <v>13.44</v>
      </c>
      <c r="L254" s="37">
        <v>32</v>
      </c>
      <c r="M254" s="37">
        <f t="shared" si="62"/>
        <v>32</v>
      </c>
      <c r="N254" s="3">
        <v>45.44</v>
      </c>
      <c r="O254" s="4">
        <f t="shared" si="63"/>
        <v>45.44</v>
      </c>
      <c r="P254" s="9"/>
    </row>
    <row r="255" spans="1:16" s="8" customFormat="1" ht="25.5" customHeight="1" x14ac:dyDescent="0.2">
      <c r="A255" s="32">
        <f>IF(I255&lt;&gt;"",1+MAX($A$6:A254),"")</f>
        <v>132</v>
      </c>
      <c r="B255" s="34" t="s">
        <v>58</v>
      </c>
      <c r="C255" s="34" t="s">
        <v>183</v>
      </c>
      <c r="E255" s="30" t="s">
        <v>192</v>
      </c>
      <c r="F255" s="6">
        <v>1</v>
      </c>
      <c r="G255" s="1">
        <v>0</v>
      </c>
      <c r="H255" s="2">
        <f t="shared" si="60"/>
        <v>1</v>
      </c>
      <c r="I255" s="15" t="s">
        <v>29</v>
      </c>
      <c r="J255" s="3">
        <v>6.0396000000000001</v>
      </c>
      <c r="K255" s="37">
        <f t="shared" si="61"/>
        <v>6.0396000000000001</v>
      </c>
      <c r="L255" s="37">
        <v>14.38</v>
      </c>
      <c r="M255" s="37">
        <f t="shared" si="62"/>
        <v>14.38</v>
      </c>
      <c r="N255" s="3">
        <v>20.419600000000003</v>
      </c>
      <c r="O255" s="4">
        <f t="shared" si="63"/>
        <v>20.419600000000003</v>
      </c>
      <c r="P255" s="9"/>
    </row>
    <row r="256" spans="1:16" s="8" customFormat="1" ht="25.5" customHeight="1" x14ac:dyDescent="0.2">
      <c r="A256" s="32">
        <f>IF(I256&lt;&gt;"",1+MAX($A$6:A255),"")</f>
        <v>133</v>
      </c>
      <c r="B256" s="34" t="s">
        <v>58</v>
      </c>
      <c r="C256" s="34" t="s">
        <v>183</v>
      </c>
      <c r="E256" s="30" t="s">
        <v>193</v>
      </c>
      <c r="F256" s="6">
        <v>1</v>
      </c>
      <c r="G256" s="1">
        <v>0</v>
      </c>
      <c r="H256" s="2">
        <f t="shared" si="60"/>
        <v>1</v>
      </c>
      <c r="I256" s="15" t="s">
        <v>29</v>
      </c>
      <c r="J256" s="3">
        <v>5.88</v>
      </c>
      <c r="K256" s="37">
        <f t="shared" si="61"/>
        <v>5.88</v>
      </c>
      <c r="L256" s="37">
        <v>14</v>
      </c>
      <c r="M256" s="37">
        <f t="shared" si="62"/>
        <v>14</v>
      </c>
      <c r="N256" s="3">
        <v>19.88</v>
      </c>
      <c r="O256" s="4">
        <f t="shared" si="63"/>
        <v>19.88</v>
      </c>
      <c r="P256" s="9"/>
    </row>
    <row r="257" spans="1:16" s="8" customFormat="1" ht="25.5" customHeight="1" x14ac:dyDescent="0.2">
      <c r="A257" s="32">
        <f>IF(I257&lt;&gt;"",1+MAX($A$6:A256),"")</f>
        <v>134</v>
      </c>
      <c r="B257" s="34" t="s">
        <v>58</v>
      </c>
      <c r="C257" s="34" t="s">
        <v>183</v>
      </c>
      <c r="E257" s="30" t="s">
        <v>194</v>
      </c>
      <c r="F257" s="6">
        <v>1</v>
      </c>
      <c r="G257" s="1">
        <v>0</v>
      </c>
      <c r="H257" s="2">
        <f t="shared" si="60"/>
        <v>1</v>
      </c>
      <c r="I257" s="15" t="s">
        <v>29</v>
      </c>
      <c r="J257" s="3">
        <v>5.8589999999999991</v>
      </c>
      <c r="K257" s="37">
        <f t="shared" si="61"/>
        <v>5.8589999999999991</v>
      </c>
      <c r="L257" s="37">
        <v>13.95</v>
      </c>
      <c r="M257" s="37">
        <f t="shared" si="62"/>
        <v>13.95</v>
      </c>
      <c r="N257" s="3">
        <v>19.808999999999997</v>
      </c>
      <c r="O257" s="4">
        <f t="shared" si="63"/>
        <v>19.808999999999997</v>
      </c>
      <c r="P257" s="9"/>
    </row>
    <row r="258" spans="1:16" s="8" customFormat="1" ht="25.5" customHeight="1" x14ac:dyDescent="0.2">
      <c r="A258" s="32">
        <f>IF(I258&lt;&gt;"",1+MAX($A$6:A257),"")</f>
        <v>135</v>
      </c>
      <c r="B258" s="34" t="s">
        <v>58</v>
      </c>
      <c r="C258" s="34" t="s">
        <v>183</v>
      </c>
      <c r="E258" s="30" t="s">
        <v>195</v>
      </c>
      <c r="F258" s="6">
        <v>1</v>
      </c>
      <c r="G258" s="1">
        <v>0</v>
      </c>
      <c r="H258" s="2">
        <f t="shared" si="60"/>
        <v>1</v>
      </c>
      <c r="I258" s="15" t="s">
        <v>29</v>
      </c>
      <c r="J258" s="3">
        <v>6.8711999999999991</v>
      </c>
      <c r="K258" s="37">
        <f t="shared" si="61"/>
        <v>6.8711999999999991</v>
      </c>
      <c r="L258" s="37">
        <v>16.36</v>
      </c>
      <c r="M258" s="37">
        <f t="shared" si="62"/>
        <v>16.36</v>
      </c>
      <c r="N258" s="3">
        <v>23.231199999999998</v>
      </c>
      <c r="O258" s="4">
        <f t="shared" si="63"/>
        <v>23.231199999999998</v>
      </c>
      <c r="P258" s="9"/>
    </row>
    <row r="259" spans="1:16" x14ac:dyDescent="0.2">
      <c r="A259" s="32" t="str">
        <f>IF(I259&lt;&gt;"",1+MAX($A$6:A258),"")</f>
        <v/>
      </c>
      <c r="B259" s="44"/>
      <c r="C259" s="43"/>
      <c r="D259" s="8"/>
      <c r="E259" s="45"/>
      <c r="F259" s="6"/>
      <c r="G259" s="1"/>
      <c r="H259" s="2"/>
      <c r="I259" s="15"/>
      <c r="J259" s="37"/>
      <c r="K259" s="37"/>
      <c r="L259" s="37"/>
      <c r="M259" s="37"/>
      <c r="N259" s="3"/>
      <c r="O259" s="4"/>
      <c r="P259" s="9"/>
    </row>
    <row r="260" spans="1:16" ht="15.75" x14ac:dyDescent="0.2">
      <c r="A260" s="32" t="str">
        <f>IF(I260&lt;&gt;"",1+MAX($A$6:A259),"")</f>
        <v/>
      </c>
      <c r="B260" s="44"/>
      <c r="C260" s="43"/>
      <c r="D260" s="46"/>
      <c r="E260" s="47" t="s">
        <v>143</v>
      </c>
      <c r="F260" s="6"/>
      <c r="G260" s="1"/>
      <c r="H260" s="2"/>
      <c r="I260" s="15"/>
      <c r="J260" s="37"/>
      <c r="K260" s="37"/>
      <c r="L260" s="37"/>
      <c r="M260" s="37"/>
      <c r="N260" s="3"/>
      <c r="O260" s="4"/>
      <c r="P260" s="9"/>
    </row>
    <row r="261" spans="1:16" x14ac:dyDescent="0.2">
      <c r="A261" s="32" t="str">
        <f>IF(I261&lt;&gt;"",1+MAX($A$6:A260),"")</f>
        <v/>
      </c>
      <c r="B261" s="44"/>
      <c r="C261" s="43"/>
      <c r="D261" s="8"/>
      <c r="E261" s="45"/>
      <c r="F261" s="6"/>
      <c r="G261" s="1"/>
      <c r="H261" s="2"/>
      <c r="I261" s="15"/>
      <c r="J261" s="37"/>
      <c r="K261" s="37"/>
      <c r="L261" s="37"/>
      <c r="M261" s="37"/>
      <c r="N261" s="3"/>
      <c r="O261" s="4"/>
      <c r="P261" s="9"/>
    </row>
    <row r="262" spans="1:16" s="8" customFormat="1" ht="25.5" customHeight="1" x14ac:dyDescent="0.2">
      <c r="A262" s="32">
        <f>IF(I262&lt;&gt;"",1+MAX($A$6:A261),"")</f>
        <v>136</v>
      </c>
      <c r="B262" s="34" t="s">
        <v>58</v>
      </c>
      <c r="C262" s="34" t="s">
        <v>183</v>
      </c>
      <c r="E262" s="30" t="s">
        <v>184</v>
      </c>
      <c r="F262" s="6">
        <v>2</v>
      </c>
      <c r="G262" s="1">
        <v>0</v>
      </c>
      <c r="H262" s="2">
        <f t="shared" ref="H262:H270" si="64">F262*(1+G262)</f>
        <v>2</v>
      </c>
      <c r="I262" s="15" t="s">
        <v>29</v>
      </c>
      <c r="J262" s="3">
        <v>74.88</v>
      </c>
      <c r="K262" s="37">
        <f t="shared" ref="K262:K270" si="65">J262*H262</f>
        <v>149.76</v>
      </c>
      <c r="L262" s="37">
        <v>234</v>
      </c>
      <c r="M262" s="37">
        <f t="shared" ref="M262:M270" si="66">L262*H262</f>
        <v>468</v>
      </c>
      <c r="N262" s="3">
        <v>308.88</v>
      </c>
      <c r="O262" s="4">
        <f t="shared" ref="O262:O270" si="67">N262*H262</f>
        <v>617.76</v>
      </c>
      <c r="P262" s="9"/>
    </row>
    <row r="263" spans="1:16" s="8" customFormat="1" ht="25.5" customHeight="1" x14ac:dyDescent="0.2">
      <c r="A263" s="32">
        <f>IF(I263&lt;&gt;"",1+MAX($A$6:A262),"")</f>
        <v>137</v>
      </c>
      <c r="B263" s="34" t="s">
        <v>58</v>
      </c>
      <c r="C263" s="34" t="s">
        <v>183</v>
      </c>
      <c r="E263" s="30" t="s">
        <v>185</v>
      </c>
      <c r="F263" s="6">
        <v>2</v>
      </c>
      <c r="G263" s="1">
        <v>0</v>
      </c>
      <c r="H263" s="2">
        <f t="shared" si="64"/>
        <v>2</v>
      </c>
      <c r="I263" s="15" t="s">
        <v>29</v>
      </c>
      <c r="J263" s="3">
        <v>105.60000000000001</v>
      </c>
      <c r="K263" s="37">
        <f t="shared" si="65"/>
        <v>211.20000000000002</v>
      </c>
      <c r="L263" s="37">
        <v>330</v>
      </c>
      <c r="M263" s="37">
        <f t="shared" si="66"/>
        <v>660</v>
      </c>
      <c r="N263" s="3">
        <v>435.6</v>
      </c>
      <c r="O263" s="4">
        <f t="shared" si="67"/>
        <v>871.2</v>
      </c>
      <c r="P263" s="9"/>
    </row>
    <row r="264" spans="1:16" s="8" customFormat="1" ht="25.5" customHeight="1" x14ac:dyDescent="0.2">
      <c r="A264" s="32">
        <f>IF(I264&lt;&gt;"",1+MAX($A$6:A263),"")</f>
        <v>138</v>
      </c>
      <c r="B264" s="34" t="s">
        <v>58</v>
      </c>
      <c r="C264" s="34" t="s">
        <v>183</v>
      </c>
      <c r="E264" s="30" t="s">
        <v>186</v>
      </c>
      <c r="F264" s="6">
        <v>1</v>
      </c>
      <c r="G264" s="1">
        <v>0</v>
      </c>
      <c r="H264" s="2">
        <f t="shared" si="64"/>
        <v>1</v>
      </c>
      <c r="I264" s="15" t="s">
        <v>29</v>
      </c>
      <c r="J264" s="3">
        <v>185.6</v>
      </c>
      <c r="K264" s="37">
        <f t="shared" si="65"/>
        <v>185.6</v>
      </c>
      <c r="L264" s="37">
        <v>580</v>
      </c>
      <c r="M264" s="37">
        <f t="shared" si="66"/>
        <v>580</v>
      </c>
      <c r="N264" s="3">
        <v>765.6</v>
      </c>
      <c r="O264" s="4">
        <f t="shared" si="67"/>
        <v>765.6</v>
      </c>
      <c r="P264" s="9"/>
    </row>
    <row r="265" spans="1:16" s="8" customFormat="1" ht="25.5" customHeight="1" x14ac:dyDescent="0.2">
      <c r="A265" s="32">
        <f>IF(I265&lt;&gt;"",1+MAX($A$6:A264),"")</f>
        <v>139</v>
      </c>
      <c r="B265" s="34" t="s">
        <v>58</v>
      </c>
      <c r="C265" s="34" t="s">
        <v>183</v>
      </c>
      <c r="E265" s="30" t="s">
        <v>221</v>
      </c>
      <c r="F265" s="6">
        <v>1</v>
      </c>
      <c r="G265" s="1">
        <v>0</v>
      </c>
      <c r="H265" s="2">
        <f t="shared" si="64"/>
        <v>1</v>
      </c>
      <c r="I265" s="15" t="s">
        <v>29</v>
      </c>
      <c r="J265" s="3">
        <v>152.32</v>
      </c>
      <c r="K265" s="37">
        <f t="shared" si="65"/>
        <v>152.32</v>
      </c>
      <c r="L265" s="37">
        <v>476</v>
      </c>
      <c r="M265" s="37">
        <f t="shared" si="66"/>
        <v>476</v>
      </c>
      <c r="N265" s="3">
        <v>628.31999999999994</v>
      </c>
      <c r="O265" s="4">
        <f t="shared" si="67"/>
        <v>628.31999999999994</v>
      </c>
      <c r="P265" s="9"/>
    </row>
    <row r="266" spans="1:16" s="8" customFormat="1" ht="25.5" customHeight="1" x14ac:dyDescent="0.2">
      <c r="A266" s="32">
        <f>IF(I266&lt;&gt;"",1+MAX($A$6:A265),"")</f>
        <v>140</v>
      </c>
      <c r="B266" s="34" t="s">
        <v>58</v>
      </c>
      <c r="C266" s="34" t="s">
        <v>183</v>
      </c>
      <c r="E266" s="30" t="s">
        <v>190</v>
      </c>
      <c r="F266" s="6">
        <v>1</v>
      </c>
      <c r="G266" s="1">
        <v>0</v>
      </c>
      <c r="H266" s="2">
        <f t="shared" si="64"/>
        <v>1</v>
      </c>
      <c r="I266" s="15" t="s">
        <v>29</v>
      </c>
      <c r="J266" s="3">
        <v>270.39999999999998</v>
      </c>
      <c r="K266" s="37">
        <f t="shared" si="65"/>
        <v>270.39999999999998</v>
      </c>
      <c r="L266" s="37">
        <v>845</v>
      </c>
      <c r="M266" s="37">
        <f t="shared" si="66"/>
        <v>845</v>
      </c>
      <c r="N266" s="3">
        <v>1115.4000000000001</v>
      </c>
      <c r="O266" s="4">
        <f t="shared" si="67"/>
        <v>1115.4000000000001</v>
      </c>
      <c r="P266" s="9"/>
    </row>
    <row r="267" spans="1:16" s="8" customFormat="1" ht="25.5" customHeight="1" x14ac:dyDescent="0.2">
      <c r="A267" s="32">
        <f>IF(I267&lt;&gt;"",1+MAX($A$6:A266),"")</f>
        <v>141</v>
      </c>
      <c r="B267" s="34" t="s">
        <v>58</v>
      </c>
      <c r="C267" s="34" t="s">
        <v>183</v>
      </c>
      <c r="E267" s="30" t="s">
        <v>191</v>
      </c>
      <c r="F267" s="6">
        <v>1</v>
      </c>
      <c r="G267" s="1">
        <v>0</v>
      </c>
      <c r="H267" s="2">
        <f t="shared" si="64"/>
        <v>1</v>
      </c>
      <c r="I267" s="15" t="s">
        <v>29</v>
      </c>
      <c r="J267" s="3">
        <v>230.4</v>
      </c>
      <c r="K267" s="37">
        <f t="shared" si="65"/>
        <v>230.4</v>
      </c>
      <c r="L267" s="37">
        <v>720</v>
      </c>
      <c r="M267" s="37">
        <f t="shared" si="66"/>
        <v>720</v>
      </c>
      <c r="N267" s="3">
        <v>950.4</v>
      </c>
      <c r="O267" s="4">
        <f t="shared" si="67"/>
        <v>950.4</v>
      </c>
      <c r="P267" s="9"/>
    </row>
    <row r="268" spans="1:16" s="8" customFormat="1" ht="25.5" customHeight="1" x14ac:dyDescent="0.2">
      <c r="A268" s="32">
        <f>IF(I268&lt;&gt;"",1+MAX($A$6:A267),"")</f>
        <v>142</v>
      </c>
      <c r="B268" s="34" t="s">
        <v>58</v>
      </c>
      <c r="C268" s="34" t="s">
        <v>183</v>
      </c>
      <c r="E268" s="30" t="s">
        <v>196</v>
      </c>
      <c r="F268" s="6">
        <v>1</v>
      </c>
      <c r="G268" s="1">
        <v>0</v>
      </c>
      <c r="H268" s="2">
        <f t="shared" si="64"/>
        <v>1</v>
      </c>
      <c r="I268" s="15" t="s">
        <v>29</v>
      </c>
      <c r="J268" s="3">
        <v>37.76</v>
      </c>
      <c r="K268" s="37">
        <f t="shared" si="65"/>
        <v>37.76</v>
      </c>
      <c r="L268" s="37">
        <v>118</v>
      </c>
      <c r="M268" s="37">
        <f t="shared" si="66"/>
        <v>118</v>
      </c>
      <c r="N268" s="3">
        <v>155.76</v>
      </c>
      <c r="O268" s="4">
        <f t="shared" si="67"/>
        <v>155.76</v>
      </c>
      <c r="P268" s="9"/>
    </row>
    <row r="269" spans="1:16" s="8" customFormat="1" ht="25.5" customHeight="1" x14ac:dyDescent="0.2">
      <c r="A269" s="32">
        <f>IF(I269&lt;&gt;"",1+MAX($A$6:A268),"")</f>
        <v>143</v>
      </c>
      <c r="B269" s="34" t="s">
        <v>58</v>
      </c>
      <c r="C269" s="34" t="s">
        <v>183</v>
      </c>
      <c r="E269" s="30" t="s">
        <v>197</v>
      </c>
      <c r="F269" s="6">
        <v>1</v>
      </c>
      <c r="G269" s="1">
        <v>0</v>
      </c>
      <c r="H269" s="2">
        <f t="shared" si="64"/>
        <v>1</v>
      </c>
      <c r="I269" s="15" t="s">
        <v>29</v>
      </c>
      <c r="J269" s="3">
        <v>94.4</v>
      </c>
      <c r="K269" s="37">
        <f t="shared" si="65"/>
        <v>94.4</v>
      </c>
      <c r="L269" s="37">
        <v>295</v>
      </c>
      <c r="M269" s="37">
        <f t="shared" si="66"/>
        <v>295</v>
      </c>
      <c r="N269" s="3">
        <v>389.4</v>
      </c>
      <c r="O269" s="4">
        <f t="shared" si="67"/>
        <v>389.4</v>
      </c>
      <c r="P269" s="9"/>
    </row>
    <row r="270" spans="1:16" s="8" customFormat="1" ht="25.5" customHeight="1" x14ac:dyDescent="0.2">
      <c r="A270" s="32">
        <f>IF(I270&lt;&gt;"",1+MAX($A$6:A269),"")</f>
        <v>144</v>
      </c>
      <c r="B270" s="34" t="s">
        <v>58</v>
      </c>
      <c r="C270" s="34" t="s">
        <v>183</v>
      </c>
      <c r="E270" s="30" t="s">
        <v>198</v>
      </c>
      <c r="F270" s="6">
        <v>2</v>
      </c>
      <c r="G270" s="1">
        <v>0</v>
      </c>
      <c r="H270" s="2">
        <f t="shared" si="64"/>
        <v>2</v>
      </c>
      <c r="I270" s="15" t="s">
        <v>29</v>
      </c>
      <c r="J270" s="3">
        <v>109.12</v>
      </c>
      <c r="K270" s="37">
        <f t="shared" si="65"/>
        <v>218.24</v>
      </c>
      <c r="L270" s="37">
        <v>341</v>
      </c>
      <c r="M270" s="37">
        <f t="shared" si="66"/>
        <v>682</v>
      </c>
      <c r="N270" s="3">
        <v>450.12</v>
      </c>
      <c r="O270" s="4">
        <f t="shared" si="67"/>
        <v>900.24</v>
      </c>
      <c r="P270" s="9"/>
    </row>
    <row r="271" spans="1:16" ht="15.75" x14ac:dyDescent="0.2">
      <c r="A271" s="32" t="str">
        <f>IF(I271&lt;&gt;"",1+MAX($A$6:A270),"")</f>
        <v/>
      </c>
      <c r="B271" s="44"/>
      <c r="C271" s="43"/>
      <c r="D271" s="21"/>
      <c r="E271" s="22"/>
      <c r="F271" s="49"/>
      <c r="G271" s="8"/>
      <c r="H271" s="8"/>
      <c r="J271" s="37"/>
      <c r="K271" s="37"/>
      <c r="L271" s="37"/>
      <c r="M271" s="37"/>
      <c r="N271" s="8"/>
      <c r="O271" s="8"/>
      <c r="P271" s="9"/>
    </row>
    <row r="272" spans="1:16" ht="15.75" x14ac:dyDescent="0.2">
      <c r="A272" s="32" t="str">
        <f>IF(I272&lt;&gt;"",1+MAX($A$6:A271),"")</f>
        <v/>
      </c>
      <c r="B272" s="44"/>
      <c r="C272" s="43"/>
      <c r="D272" s="40"/>
      <c r="E272" s="41" t="s">
        <v>210</v>
      </c>
      <c r="F272" s="49"/>
      <c r="G272" s="8"/>
      <c r="H272" s="8"/>
      <c r="J272" s="37"/>
      <c r="K272" s="37"/>
      <c r="L272" s="37"/>
      <c r="M272" s="37"/>
      <c r="N272" s="8"/>
      <c r="O272" s="8"/>
      <c r="P272" s="9"/>
    </row>
    <row r="273" spans="1:16" x14ac:dyDescent="0.2">
      <c r="A273" s="32" t="str">
        <f>IF(I273&lt;&gt;"",1+MAX($A$6:A272),"")</f>
        <v/>
      </c>
      <c r="B273" s="44"/>
      <c r="C273" s="43"/>
      <c r="D273" s="8"/>
      <c r="E273" s="45"/>
      <c r="F273" s="6"/>
      <c r="G273" s="1"/>
      <c r="H273" s="2"/>
      <c r="I273" s="15"/>
      <c r="J273" s="37"/>
      <c r="K273" s="37"/>
      <c r="L273" s="37"/>
      <c r="M273" s="37"/>
      <c r="N273" s="3"/>
      <c r="O273" s="4"/>
      <c r="P273" s="9"/>
    </row>
    <row r="274" spans="1:16" ht="15.75" x14ac:dyDescent="0.2">
      <c r="A274" s="32" t="str">
        <f>IF(I274&lt;&gt;"",1+MAX($A$6:A273),"")</f>
        <v/>
      </c>
      <c r="B274" s="44"/>
      <c r="C274" s="43"/>
      <c r="D274" s="46"/>
      <c r="E274" s="47" t="s">
        <v>199</v>
      </c>
      <c r="F274" s="6"/>
      <c r="G274" s="1"/>
      <c r="H274" s="2"/>
      <c r="I274" s="15"/>
      <c r="J274" s="37"/>
      <c r="K274" s="37"/>
      <c r="L274" s="37"/>
      <c r="M274" s="37"/>
      <c r="N274" s="3"/>
      <c r="O274" s="4"/>
      <c r="P274" s="9"/>
    </row>
    <row r="275" spans="1:16" x14ac:dyDescent="0.2">
      <c r="A275" s="32" t="str">
        <f>IF(I275&lt;&gt;"",1+MAX($A$6:A274),"")</f>
        <v/>
      </c>
      <c r="B275" s="44"/>
      <c r="C275" s="43"/>
      <c r="D275" s="8"/>
      <c r="E275" s="45"/>
      <c r="F275" s="6"/>
      <c r="G275" s="1"/>
      <c r="H275" s="2"/>
      <c r="I275" s="15"/>
      <c r="J275" s="37"/>
      <c r="K275" s="37"/>
      <c r="L275" s="37"/>
      <c r="M275" s="37"/>
      <c r="N275" s="3"/>
      <c r="O275" s="4"/>
      <c r="P275" s="9"/>
    </row>
    <row r="276" spans="1:16" s="8" customFormat="1" ht="25.5" customHeight="1" x14ac:dyDescent="0.2">
      <c r="A276" s="32">
        <f>IF(I276&lt;&gt;"",1+MAX($A$6:A275),"")</f>
        <v>145</v>
      </c>
      <c r="B276" s="34" t="s">
        <v>58</v>
      </c>
      <c r="C276" s="34" t="s">
        <v>183</v>
      </c>
      <c r="E276" s="30" t="s">
        <v>200</v>
      </c>
      <c r="F276" s="6">
        <v>128.41</v>
      </c>
      <c r="G276" s="1">
        <v>0.1</v>
      </c>
      <c r="H276" s="2">
        <f>F276*(1+G276)</f>
        <v>141.251</v>
      </c>
      <c r="I276" s="15" t="s">
        <v>24</v>
      </c>
      <c r="J276" s="3">
        <v>3.4439999999999995</v>
      </c>
      <c r="K276" s="37">
        <f>J276*H276</f>
        <v>486.46844399999992</v>
      </c>
      <c r="L276" s="37">
        <v>8.1999999999999993</v>
      </c>
      <c r="M276" s="37">
        <f>L276*H276</f>
        <v>1158.2582</v>
      </c>
      <c r="N276" s="3">
        <v>11.643999999999998</v>
      </c>
      <c r="O276" s="4">
        <f>N276*H276</f>
        <v>1644.7266439999999</v>
      </c>
      <c r="P276" s="9"/>
    </row>
    <row r="277" spans="1:16" x14ac:dyDescent="0.2">
      <c r="A277" s="32" t="str">
        <f>IF(I277&lt;&gt;"",1+MAX($A$6:A276),"")</f>
        <v/>
      </c>
      <c r="B277" s="44"/>
      <c r="C277" s="43"/>
      <c r="D277" s="8"/>
      <c r="E277" s="45"/>
      <c r="F277" s="6"/>
      <c r="G277" s="1"/>
      <c r="H277" s="2"/>
      <c r="I277" s="15"/>
      <c r="J277" s="37"/>
      <c r="K277" s="37"/>
      <c r="L277" s="37"/>
      <c r="M277" s="37"/>
      <c r="N277" s="3"/>
      <c r="O277" s="4"/>
      <c r="P277" s="9"/>
    </row>
    <row r="278" spans="1:16" ht="15.75" x14ac:dyDescent="0.2">
      <c r="A278" s="32" t="str">
        <f>IF(I278&lt;&gt;"",1+MAX($A$6:A277),"")</f>
        <v/>
      </c>
      <c r="B278" s="44"/>
      <c r="C278" s="43"/>
      <c r="D278" s="46"/>
      <c r="E278" s="47" t="s">
        <v>203</v>
      </c>
      <c r="F278" s="6"/>
      <c r="G278" s="1"/>
      <c r="H278" s="2"/>
      <c r="I278" s="15"/>
      <c r="J278" s="37"/>
      <c r="K278" s="37"/>
      <c r="L278" s="37"/>
      <c r="M278" s="37"/>
      <c r="N278" s="3"/>
      <c r="O278" s="4"/>
      <c r="P278" s="9"/>
    </row>
    <row r="279" spans="1:16" x14ac:dyDescent="0.2">
      <c r="A279" s="32" t="str">
        <f>IF(I279&lt;&gt;"",1+MAX($A$6:A278),"")</f>
        <v/>
      </c>
      <c r="B279" s="44"/>
      <c r="C279" s="43"/>
      <c r="D279" s="8"/>
      <c r="E279" s="45"/>
      <c r="F279" s="6"/>
      <c r="G279" s="1"/>
      <c r="H279" s="2"/>
      <c r="I279" s="15"/>
      <c r="J279" s="37"/>
      <c r="K279" s="37"/>
      <c r="L279" s="37"/>
      <c r="M279" s="37"/>
      <c r="N279" s="3"/>
      <c r="O279" s="4"/>
      <c r="P279" s="9"/>
    </row>
    <row r="280" spans="1:16" s="8" customFormat="1" ht="25.5" customHeight="1" x14ac:dyDescent="0.2">
      <c r="A280" s="32">
        <f>IF(I280&lt;&gt;"",1+MAX($A$6:A279),"")</f>
        <v>146</v>
      </c>
      <c r="B280" s="34" t="s">
        <v>58</v>
      </c>
      <c r="C280" s="34" t="s">
        <v>183</v>
      </c>
      <c r="E280" s="30" t="s">
        <v>201</v>
      </c>
      <c r="F280" s="6">
        <v>1</v>
      </c>
      <c r="G280" s="1">
        <v>0</v>
      </c>
      <c r="H280" s="2">
        <f>F280*(1+G280)</f>
        <v>1</v>
      </c>
      <c r="I280" s="15" t="s">
        <v>29</v>
      </c>
      <c r="J280" s="3">
        <v>34.44</v>
      </c>
      <c r="K280" s="37">
        <f>J280*H280</f>
        <v>34.44</v>
      </c>
      <c r="L280" s="37">
        <v>82</v>
      </c>
      <c r="M280" s="37">
        <f>L280*H280</f>
        <v>82</v>
      </c>
      <c r="N280" s="3">
        <v>116.44</v>
      </c>
      <c r="O280" s="4">
        <f>N280*H280</f>
        <v>116.44</v>
      </c>
      <c r="P280" s="9"/>
    </row>
    <row r="281" spans="1:16" x14ac:dyDescent="0.2">
      <c r="A281" s="32" t="str">
        <f>IF(I281&lt;&gt;"",1+MAX($A$6:A280),"")</f>
        <v/>
      </c>
      <c r="B281" s="44"/>
      <c r="C281" s="43"/>
      <c r="D281" s="8"/>
      <c r="E281" s="45"/>
      <c r="F281" s="6"/>
      <c r="G281" s="1"/>
      <c r="H281" s="2"/>
      <c r="I281" s="15"/>
      <c r="J281" s="37"/>
      <c r="K281" s="37"/>
      <c r="L281" s="37"/>
      <c r="M281" s="37"/>
      <c r="N281" s="3"/>
      <c r="O281" s="4"/>
      <c r="P281" s="9"/>
    </row>
    <row r="282" spans="1:16" ht="15.75" x14ac:dyDescent="0.2">
      <c r="A282" s="32" t="str">
        <f>IF(I282&lt;&gt;"",1+MAX($A$6:A281),"")</f>
        <v/>
      </c>
      <c r="B282" s="44"/>
      <c r="C282" s="43"/>
      <c r="D282" s="46"/>
      <c r="E282" s="47" t="s">
        <v>143</v>
      </c>
      <c r="F282" s="6"/>
      <c r="G282" s="1"/>
      <c r="H282" s="2"/>
      <c r="I282" s="15"/>
      <c r="J282" s="37"/>
      <c r="K282" s="37"/>
      <c r="L282" s="37"/>
      <c r="M282" s="37"/>
      <c r="N282" s="3"/>
      <c r="O282" s="4"/>
      <c r="P282" s="9"/>
    </row>
    <row r="283" spans="1:16" x14ac:dyDescent="0.2">
      <c r="A283" s="32" t="str">
        <f>IF(I283&lt;&gt;"",1+MAX($A$6:A282),"")</f>
        <v/>
      </c>
      <c r="B283" s="44"/>
      <c r="C283" s="43"/>
      <c r="D283" s="8"/>
      <c r="E283" s="45"/>
      <c r="F283" s="6"/>
      <c r="G283" s="1"/>
      <c r="H283" s="2"/>
      <c r="I283" s="15"/>
      <c r="J283" s="37"/>
      <c r="K283" s="37"/>
      <c r="L283" s="37"/>
      <c r="M283" s="37"/>
      <c r="N283" s="3"/>
      <c r="O283" s="4"/>
      <c r="P283" s="9"/>
    </row>
    <row r="284" spans="1:16" s="8" customFormat="1" ht="25.5" customHeight="1" x14ac:dyDescent="0.2">
      <c r="A284" s="32">
        <f>IF(I284&lt;&gt;"",1+MAX($A$6:A283),"")</f>
        <v>147</v>
      </c>
      <c r="B284" s="34" t="s">
        <v>58</v>
      </c>
      <c r="C284" s="34" t="s">
        <v>183</v>
      </c>
      <c r="E284" s="30" t="s">
        <v>202</v>
      </c>
      <c r="F284" s="6">
        <v>1</v>
      </c>
      <c r="G284" s="1">
        <v>0</v>
      </c>
      <c r="H284" s="2">
        <f>F284*(1+G284)</f>
        <v>1</v>
      </c>
      <c r="I284" s="15" t="s">
        <v>29</v>
      </c>
      <c r="J284" s="3">
        <v>102.06</v>
      </c>
      <c r="K284" s="37">
        <f>J284*H284</f>
        <v>102.06</v>
      </c>
      <c r="L284" s="37">
        <v>243</v>
      </c>
      <c r="M284" s="37">
        <f>L284*H284</f>
        <v>243</v>
      </c>
      <c r="N284" s="3">
        <v>345.06</v>
      </c>
      <c r="O284" s="4">
        <f>N284*H284</f>
        <v>345.06</v>
      </c>
      <c r="P284" s="9"/>
    </row>
    <row r="285" spans="1:16" x14ac:dyDescent="0.2">
      <c r="A285" s="32" t="str">
        <f>IF(I285&lt;&gt;"",1+MAX($A$6:A284),"")</f>
        <v/>
      </c>
      <c r="B285" s="44"/>
      <c r="C285" s="43"/>
      <c r="D285" s="8"/>
      <c r="E285" s="45"/>
      <c r="F285" s="6"/>
      <c r="G285" s="1"/>
      <c r="H285" s="2"/>
      <c r="I285" s="15"/>
      <c r="J285" s="37"/>
      <c r="K285" s="37"/>
      <c r="L285" s="37"/>
      <c r="M285" s="37"/>
      <c r="N285" s="3"/>
      <c r="O285" s="4"/>
      <c r="P285" s="9"/>
    </row>
    <row r="286" spans="1:16" ht="15.75" x14ac:dyDescent="0.2">
      <c r="A286" s="32" t="str">
        <f>IF(I286&lt;&gt;"",1+MAX($A$6:A285),"")</f>
        <v/>
      </c>
      <c r="B286" s="44"/>
      <c r="C286" s="43"/>
      <c r="D286" s="40"/>
      <c r="E286" s="41" t="s">
        <v>212</v>
      </c>
      <c r="F286" s="49"/>
      <c r="G286" s="8"/>
      <c r="H286" s="8"/>
      <c r="J286" s="37"/>
      <c r="K286" s="37"/>
      <c r="L286" s="37"/>
      <c r="M286" s="37"/>
      <c r="N286" s="8"/>
      <c r="O286" s="8"/>
      <c r="P286" s="9"/>
    </row>
    <row r="287" spans="1:16" x14ac:dyDescent="0.2">
      <c r="A287" s="32" t="str">
        <f>IF(I287&lt;&gt;"",1+MAX($A$6:A286),"")</f>
        <v/>
      </c>
      <c r="B287" s="44"/>
      <c r="C287" s="43"/>
      <c r="D287" s="8"/>
      <c r="E287" s="45"/>
      <c r="F287" s="6"/>
      <c r="G287" s="1"/>
      <c r="H287" s="2"/>
      <c r="I287" s="15"/>
      <c r="J287" s="37"/>
      <c r="K287" s="37"/>
      <c r="L287" s="37"/>
      <c r="M287" s="37"/>
      <c r="N287" s="3"/>
      <c r="O287" s="4"/>
      <c r="P287" s="9"/>
    </row>
    <row r="288" spans="1:16" ht="15.75" x14ac:dyDescent="0.2">
      <c r="A288" s="32" t="str">
        <f>IF(I288&lt;&gt;"",1+MAX($A$6:A287),"")</f>
        <v/>
      </c>
      <c r="B288" s="44"/>
      <c r="C288" s="43"/>
      <c r="D288" s="46"/>
      <c r="E288" s="47" t="s">
        <v>204</v>
      </c>
      <c r="F288" s="6"/>
      <c r="G288" s="1"/>
      <c r="H288" s="2"/>
      <c r="I288" s="15"/>
      <c r="J288" s="37"/>
      <c r="K288" s="37"/>
      <c r="L288" s="37"/>
      <c r="M288" s="37"/>
      <c r="N288" s="3"/>
      <c r="O288" s="4"/>
      <c r="P288" s="9"/>
    </row>
    <row r="289" spans="1:16" x14ac:dyDescent="0.2">
      <c r="A289" s="32" t="str">
        <f>IF(I289&lt;&gt;"",1+MAX($A$6:A288),"")</f>
        <v/>
      </c>
      <c r="B289" s="44"/>
      <c r="C289" s="43"/>
      <c r="D289" s="8"/>
      <c r="E289" s="45"/>
      <c r="F289" s="6"/>
      <c r="G289" s="1"/>
      <c r="H289" s="2"/>
      <c r="I289" s="15"/>
      <c r="J289" s="37"/>
      <c r="K289" s="37"/>
      <c r="L289" s="37"/>
      <c r="M289" s="37"/>
      <c r="N289" s="3"/>
      <c r="O289" s="4"/>
      <c r="P289" s="9"/>
    </row>
    <row r="290" spans="1:16" s="8" customFormat="1" ht="25.5" customHeight="1" x14ac:dyDescent="0.2">
      <c r="A290" s="32">
        <f>IF(I290&lt;&gt;"",1+MAX($A$6:A289),"")</f>
        <v>148</v>
      </c>
      <c r="B290" s="34" t="s">
        <v>58</v>
      </c>
      <c r="C290" s="34" t="s">
        <v>183</v>
      </c>
      <c r="E290" s="30" t="s">
        <v>222</v>
      </c>
      <c r="F290" s="6">
        <v>436.5</v>
      </c>
      <c r="G290" s="1">
        <v>0.1</v>
      </c>
      <c r="H290" s="2">
        <f>F290*(1+G290)</f>
        <v>480.15000000000003</v>
      </c>
      <c r="I290" s="15" t="s">
        <v>24</v>
      </c>
      <c r="J290" s="3">
        <v>10.5</v>
      </c>
      <c r="K290" s="37">
        <f>J290*H290</f>
        <v>5041.5750000000007</v>
      </c>
      <c r="L290" s="37">
        <v>14.499999999999998</v>
      </c>
      <c r="M290" s="37">
        <f>L290*H290</f>
        <v>6962.1749999999993</v>
      </c>
      <c r="N290" s="3">
        <v>25</v>
      </c>
      <c r="O290" s="4">
        <f>N290*H290</f>
        <v>12003.75</v>
      </c>
      <c r="P290" s="9"/>
    </row>
    <row r="291" spans="1:16" x14ac:dyDescent="0.2">
      <c r="A291" s="32" t="str">
        <f>IF(I291&lt;&gt;"",1+MAX($A$6:A290),"")</f>
        <v/>
      </c>
      <c r="B291" s="44"/>
      <c r="C291" s="43"/>
      <c r="D291" s="8"/>
      <c r="E291" s="45"/>
      <c r="F291" s="6"/>
      <c r="G291" s="1"/>
      <c r="H291" s="2"/>
      <c r="I291" s="15"/>
      <c r="J291" s="37"/>
      <c r="K291" s="37"/>
      <c r="L291" s="37"/>
      <c r="M291" s="37"/>
      <c r="N291" s="3"/>
      <c r="O291" s="4"/>
      <c r="P291" s="9"/>
    </row>
    <row r="292" spans="1:16" ht="15.75" x14ac:dyDescent="0.2">
      <c r="A292" s="32" t="str">
        <f>IF(I292&lt;&gt;"",1+MAX($A$6:A291),"")</f>
        <v/>
      </c>
      <c r="B292" s="44"/>
      <c r="C292" s="43"/>
      <c r="D292" s="40"/>
      <c r="E292" s="41" t="s">
        <v>211</v>
      </c>
      <c r="F292" s="49"/>
      <c r="G292" s="8"/>
      <c r="H292" s="8"/>
      <c r="J292" s="37"/>
      <c r="K292" s="37"/>
      <c r="L292" s="37"/>
      <c r="M292" s="37"/>
      <c r="N292" s="8"/>
      <c r="O292" s="8"/>
      <c r="P292" s="9"/>
    </row>
    <row r="293" spans="1:16" x14ac:dyDescent="0.2">
      <c r="A293" s="32" t="str">
        <f>IF(I293&lt;&gt;"",1+MAX($A$6:A292),"")</f>
        <v/>
      </c>
      <c r="B293" s="44"/>
      <c r="C293" s="43"/>
      <c r="D293" s="8"/>
      <c r="E293" s="45"/>
      <c r="F293" s="6"/>
      <c r="G293" s="1"/>
      <c r="H293" s="2"/>
      <c r="I293" s="15"/>
      <c r="J293" s="37"/>
      <c r="K293" s="37"/>
      <c r="L293" s="37"/>
      <c r="M293" s="37"/>
      <c r="N293" s="3"/>
      <c r="O293" s="4"/>
      <c r="P293" s="9"/>
    </row>
    <row r="294" spans="1:16" ht="15.75" x14ac:dyDescent="0.2">
      <c r="A294" s="32" t="str">
        <f>IF(I294&lt;&gt;"",1+MAX($A$6:A293),"")</f>
        <v/>
      </c>
      <c r="B294" s="44"/>
      <c r="C294" s="43"/>
      <c r="D294" s="46"/>
      <c r="E294" s="47" t="s">
        <v>205</v>
      </c>
      <c r="F294" s="6"/>
      <c r="G294" s="1"/>
      <c r="H294" s="2"/>
      <c r="I294" s="15"/>
      <c r="J294" s="37"/>
      <c r="K294" s="37"/>
      <c r="L294" s="37"/>
      <c r="M294" s="37"/>
      <c r="N294" s="3"/>
      <c r="O294" s="4"/>
      <c r="P294" s="9"/>
    </row>
    <row r="295" spans="1:16" x14ac:dyDescent="0.2">
      <c r="A295" s="32" t="str">
        <f>IF(I295&lt;&gt;"",1+MAX($A$6:A294),"")</f>
        <v/>
      </c>
      <c r="B295" s="44"/>
      <c r="C295" s="43"/>
      <c r="D295" s="8"/>
      <c r="E295" s="45"/>
      <c r="F295" s="6"/>
      <c r="G295" s="1"/>
      <c r="H295" s="2"/>
      <c r="I295" s="15"/>
      <c r="J295" s="37"/>
      <c r="K295" s="37"/>
      <c r="L295" s="37"/>
      <c r="M295" s="37"/>
      <c r="N295" s="3"/>
      <c r="O295" s="4"/>
      <c r="P295" s="9"/>
    </row>
    <row r="296" spans="1:16" s="8" customFormat="1" ht="25.5" customHeight="1" x14ac:dyDescent="0.2">
      <c r="A296" s="32">
        <f>IF(I296&lt;&gt;"",1+MAX($A$6:A295),"")</f>
        <v>149</v>
      </c>
      <c r="B296" s="34" t="s">
        <v>58</v>
      </c>
      <c r="C296" s="34" t="s">
        <v>58</v>
      </c>
      <c r="E296" s="30" t="s">
        <v>206</v>
      </c>
      <c r="F296" s="6">
        <v>302.37</v>
      </c>
      <c r="G296" s="1">
        <v>0.1</v>
      </c>
      <c r="H296" s="2">
        <f>F296*(1+G296)</f>
        <v>332.60700000000003</v>
      </c>
      <c r="I296" s="15" t="s">
        <v>24</v>
      </c>
      <c r="J296" s="3">
        <v>5.2080000000000002</v>
      </c>
      <c r="K296" s="37">
        <f>J296*H296</f>
        <v>1732.2172560000001</v>
      </c>
      <c r="L296" s="37">
        <v>12.4</v>
      </c>
      <c r="M296" s="37">
        <f>L296*H296</f>
        <v>4124.3268000000007</v>
      </c>
      <c r="N296" s="3">
        <v>17.608000000000001</v>
      </c>
      <c r="O296" s="4">
        <f>N296*H296</f>
        <v>5856.5440560000006</v>
      </c>
      <c r="P296" s="9"/>
    </row>
    <row r="297" spans="1:16" s="8" customFormat="1" ht="25.5" customHeight="1" x14ac:dyDescent="0.2">
      <c r="A297" s="32">
        <f>IF(I297&lt;&gt;"",1+MAX($A$6:A296),"")</f>
        <v>150</v>
      </c>
      <c r="B297" s="34" t="s">
        <v>58</v>
      </c>
      <c r="C297" s="34" t="s">
        <v>58</v>
      </c>
      <c r="E297" s="30" t="s">
        <v>207</v>
      </c>
      <c r="F297" s="6">
        <v>141.72999999999999</v>
      </c>
      <c r="G297" s="1">
        <v>0.1</v>
      </c>
      <c r="H297" s="2">
        <f>F297*(1+G297)</f>
        <v>155.90299999999999</v>
      </c>
      <c r="I297" s="15" t="s">
        <v>24</v>
      </c>
      <c r="J297" s="3">
        <v>4.2839999999999998</v>
      </c>
      <c r="K297" s="37">
        <f>J297*H297</f>
        <v>667.88845199999992</v>
      </c>
      <c r="L297" s="37">
        <v>10.199999999999999</v>
      </c>
      <c r="M297" s="37">
        <f>L297*H297</f>
        <v>1590.2105999999999</v>
      </c>
      <c r="N297" s="3">
        <v>14.483999999999998</v>
      </c>
      <c r="O297" s="4">
        <f>N297*H297</f>
        <v>2258.0990519999996</v>
      </c>
      <c r="P297" s="9"/>
    </row>
    <row r="298" spans="1:16" x14ac:dyDescent="0.2">
      <c r="A298" s="32" t="str">
        <f>IF(I298&lt;&gt;"",1+MAX($A$6:A297),"")</f>
        <v/>
      </c>
      <c r="B298" s="44"/>
      <c r="C298" s="43"/>
      <c r="D298" s="8"/>
      <c r="E298" s="45"/>
      <c r="F298" s="6"/>
      <c r="G298" s="1"/>
      <c r="H298" s="2"/>
      <c r="I298" s="15"/>
      <c r="J298" s="37"/>
      <c r="K298" s="37"/>
      <c r="L298" s="37"/>
      <c r="M298" s="37"/>
      <c r="N298" s="3"/>
      <c r="O298" s="4"/>
      <c r="P298" s="9"/>
    </row>
    <row r="299" spans="1:16" ht="15.75" x14ac:dyDescent="0.2">
      <c r="A299" s="32" t="str">
        <f>IF(I299&lt;&gt;"",1+MAX($A$6:A298),"")</f>
        <v/>
      </c>
      <c r="B299" s="44"/>
      <c r="C299" s="43"/>
      <c r="D299" s="46"/>
      <c r="E299" s="47" t="s">
        <v>143</v>
      </c>
      <c r="F299" s="6"/>
      <c r="G299" s="1"/>
      <c r="H299" s="2"/>
      <c r="I299" s="15"/>
      <c r="J299" s="37"/>
      <c r="K299" s="37"/>
      <c r="L299" s="37"/>
      <c r="M299" s="37"/>
      <c r="N299" s="3"/>
      <c r="O299" s="4"/>
      <c r="P299" s="9"/>
    </row>
    <row r="300" spans="1:16" x14ac:dyDescent="0.2">
      <c r="A300" s="32" t="str">
        <f>IF(I300&lt;&gt;"",1+MAX($A$6:A299),"")</f>
        <v/>
      </c>
      <c r="B300" s="44"/>
      <c r="C300" s="43"/>
      <c r="D300" s="8"/>
      <c r="E300" s="45"/>
      <c r="F300" s="6"/>
      <c r="G300" s="1"/>
      <c r="H300" s="2"/>
      <c r="I300" s="15"/>
      <c r="J300" s="37"/>
      <c r="K300" s="37"/>
      <c r="L300" s="37"/>
      <c r="M300" s="37"/>
      <c r="N300" s="3"/>
      <c r="O300" s="4"/>
      <c r="P300" s="9"/>
    </row>
    <row r="301" spans="1:16" s="8" customFormat="1" ht="25.5" customHeight="1" x14ac:dyDescent="0.2">
      <c r="A301" s="32">
        <f>IF(I301&lt;&gt;"",1+MAX($A$6:A300),"")</f>
        <v>151</v>
      </c>
      <c r="B301" s="34" t="s">
        <v>58</v>
      </c>
      <c r="C301" s="34" t="s">
        <v>58</v>
      </c>
      <c r="E301" s="30" t="s">
        <v>208</v>
      </c>
      <c r="F301" s="6">
        <v>1</v>
      </c>
      <c r="G301" s="1">
        <v>0</v>
      </c>
      <c r="H301" s="2">
        <f>F301*(1+G301)</f>
        <v>1</v>
      </c>
      <c r="I301" s="15" t="s">
        <v>29</v>
      </c>
      <c r="J301" s="3">
        <v>3276</v>
      </c>
      <c r="K301" s="37">
        <f>J301*H301</f>
        <v>3276</v>
      </c>
      <c r="L301" s="37">
        <v>7800</v>
      </c>
      <c r="M301" s="37">
        <f>L301*H301</f>
        <v>7800</v>
      </c>
      <c r="N301" s="3">
        <v>11076</v>
      </c>
      <c r="O301" s="4">
        <f>N301*H301</f>
        <v>11076</v>
      </c>
      <c r="P301" s="9"/>
    </row>
    <row r="302" spans="1:16" ht="15.75" thickBot="1" x14ac:dyDescent="0.25">
      <c r="A302" s="32" t="str">
        <f>IF(I302&lt;&gt;"",1+MAX($A$1:A290),"")</f>
        <v/>
      </c>
      <c r="B302" s="44"/>
      <c r="C302" s="43"/>
      <c r="D302" s="8"/>
      <c r="E302" s="45"/>
      <c r="F302" s="6"/>
      <c r="G302" s="1"/>
      <c r="H302" s="2"/>
      <c r="I302" s="15"/>
      <c r="J302" s="37"/>
      <c r="K302" s="37"/>
      <c r="L302" s="37"/>
      <c r="M302" s="37"/>
      <c r="N302" s="3"/>
      <c r="O302" s="4"/>
      <c r="P302" s="9"/>
    </row>
    <row r="303" spans="1:16" ht="16.5" thickBot="1" x14ac:dyDescent="0.25">
      <c r="A303" s="111" t="s">
        <v>2</v>
      </c>
      <c r="B303" s="112"/>
      <c r="C303" s="112"/>
      <c r="D303" s="112"/>
      <c r="E303" s="10"/>
      <c r="F303" s="50"/>
      <c r="G303" s="11"/>
      <c r="H303" s="11"/>
      <c r="I303" s="18"/>
      <c r="J303" s="18"/>
      <c r="K303" s="18"/>
      <c r="L303" s="18"/>
      <c r="M303" s="18"/>
      <c r="N303" s="10"/>
      <c r="O303" s="12">
        <f>SUM(O8:O302)</f>
        <v>5496494.7486497834</v>
      </c>
      <c r="P303" s="13">
        <f>SUM(P7:P302)</f>
        <v>5496494.7486497778</v>
      </c>
    </row>
    <row r="304" spans="1:16" ht="16.5" thickBot="1" x14ac:dyDescent="0.25">
      <c r="A304" s="35" t="s">
        <v>9</v>
      </c>
      <c r="D304" s="36"/>
      <c r="E304" s="10"/>
      <c r="F304" s="50"/>
      <c r="G304" s="11"/>
      <c r="H304" s="11"/>
      <c r="I304" s="18"/>
      <c r="J304" s="18"/>
      <c r="K304" s="18"/>
      <c r="L304" s="18"/>
      <c r="M304" s="18"/>
      <c r="N304" s="14">
        <v>0.25</v>
      </c>
      <c r="O304" s="12">
        <f>N304*O303</f>
        <v>1374123.6871624459</v>
      </c>
      <c r="P304" s="13">
        <f>N304*P303</f>
        <v>1374123.6871624445</v>
      </c>
    </row>
    <row r="305" spans="1:16" ht="16.5" thickBot="1" x14ac:dyDescent="0.25">
      <c r="A305" s="111" t="s">
        <v>8</v>
      </c>
      <c r="B305" s="112"/>
      <c r="C305" s="112"/>
      <c r="D305" s="112"/>
      <c r="E305" s="10"/>
      <c r="F305" s="50"/>
      <c r="G305" s="11"/>
      <c r="H305" s="11"/>
      <c r="I305" s="18"/>
      <c r="J305" s="18"/>
      <c r="K305" s="18"/>
      <c r="L305" s="18"/>
      <c r="M305" s="18"/>
      <c r="N305" s="10"/>
      <c r="O305" s="12">
        <f>SUM(O303:O304)</f>
        <v>6870618.4358122293</v>
      </c>
      <c r="P305" s="13">
        <f>SUM(P303:P304)</f>
        <v>6870618.4358122218</v>
      </c>
    </row>
    <row r="306" spans="1:16" x14ac:dyDescent="0.2">
      <c r="P306" s="5"/>
    </row>
    <row r="307" spans="1:16" x14ac:dyDescent="0.2">
      <c r="P307" s="5"/>
    </row>
    <row r="308" spans="1:16" x14ac:dyDescent="0.2">
      <c r="P308" s="5"/>
    </row>
    <row r="309" spans="1:16" x14ac:dyDescent="0.2">
      <c r="P309" s="5"/>
    </row>
    <row r="310" spans="1:16" x14ac:dyDescent="0.2">
      <c r="P310" s="5"/>
    </row>
    <row r="311" spans="1:16" x14ac:dyDescent="0.2">
      <c r="E311" s="31"/>
      <c r="P311" s="5"/>
    </row>
    <row r="312" spans="1:16" x14ac:dyDescent="0.2">
      <c r="E312" s="31"/>
      <c r="P312" s="5"/>
    </row>
    <row r="313" spans="1:16" x14ac:dyDescent="0.2">
      <c r="P313" s="5"/>
    </row>
    <row r="314" spans="1:16" x14ac:dyDescent="0.2">
      <c r="P314" s="5"/>
    </row>
    <row r="315" spans="1:16" x14ac:dyDescent="0.2">
      <c r="P315" s="5"/>
    </row>
    <row r="316" spans="1:16" x14ac:dyDescent="0.2">
      <c r="P316" s="5"/>
    </row>
    <row r="317" spans="1:16" x14ac:dyDescent="0.2">
      <c r="P317" s="5"/>
    </row>
    <row r="318" spans="1:16" x14ac:dyDescent="0.2">
      <c r="P318" s="5"/>
    </row>
    <row r="319" spans="1:16" x14ac:dyDescent="0.2">
      <c r="P319" s="5"/>
    </row>
    <row r="320" spans="1:16" x14ac:dyDescent="0.2">
      <c r="P320" s="5"/>
    </row>
    <row r="321" spans="5:26" x14ac:dyDescent="0.2">
      <c r="P321" s="5"/>
    </row>
    <row r="322" spans="5:26" x14ac:dyDescent="0.2">
      <c r="P322" s="5"/>
    </row>
    <row r="323" spans="5:26" x14ac:dyDescent="0.2">
      <c r="P323" s="5"/>
    </row>
    <row r="324" spans="5:26" x14ac:dyDescent="0.2">
      <c r="P324" s="5"/>
    </row>
    <row r="325" spans="5:26" x14ac:dyDescent="0.2">
      <c r="P325" s="5"/>
    </row>
    <row r="326" spans="5:26" x14ac:dyDescent="0.2">
      <c r="P326" s="5"/>
    </row>
    <row r="327" spans="5:26" x14ac:dyDescent="0.2">
      <c r="E327" s="48"/>
      <c r="F327" s="5"/>
      <c r="H327" s="8"/>
      <c r="M327" s="5"/>
      <c r="P327" s="5"/>
      <c r="S327" s="48"/>
      <c r="V327" s="8"/>
      <c r="W327" s="8"/>
      <c r="X327" s="8"/>
      <c r="Y327" s="8"/>
      <c r="Z327" s="8"/>
    </row>
    <row r="328" spans="5:26" x14ac:dyDescent="0.2">
      <c r="E328" s="48"/>
      <c r="F328" s="5"/>
      <c r="H328" s="8"/>
      <c r="M328" s="5"/>
      <c r="P328" s="5"/>
      <c r="S328" s="48"/>
      <c r="V328" s="8"/>
      <c r="W328" s="8"/>
      <c r="X328" s="8"/>
      <c r="Y328" s="8"/>
      <c r="Z328" s="8"/>
    </row>
    <row r="329" spans="5:26" x14ac:dyDescent="0.2">
      <c r="E329" s="48"/>
      <c r="F329" s="5"/>
      <c r="H329" s="8"/>
      <c r="M329" s="5"/>
      <c r="P329" s="5"/>
      <c r="S329" s="48"/>
      <c r="V329" s="8"/>
      <c r="W329" s="8"/>
      <c r="X329" s="8"/>
      <c r="Y329" s="8"/>
      <c r="Z329" s="8"/>
    </row>
    <row r="330" spans="5:26" x14ac:dyDescent="0.2">
      <c r="E330" s="48"/>
      <c r="F330" s="5"/>
      <c r="H330" s="8"/>
      <c r="M330" s="5"/>
      <c r="P330" s="5"/>
      <c r="S330" s="48"/>
      <c r="V330" s="8"/>
      <c r="W330" s="8"/>
      <c r="X330" s="8"/>
      <c r="Y330" s="8"/>
      <c r="Z330" s="8"/>
    </row>
    <row r="331" spans="5:26" x14ac:dyDescent="0.2">
      <c r="E331" s="48"/>
      <c r="F331" s="5"/>
      <c r="H331" s="8"/>
      <c r="M331" s="5"/>
      <c r="P331" s="5"/>
      <c r="S331" s="48"/>
      <c r="V331" s="8"/>
      <c r="W331" s="8"/>
      <c r="X331" s="8"/>
      <c r="Y331" s="8"/>
      <c r="Z331" s="8"/>
    </row>
    <row r="332" spans="5:26" x14ac:dyDescent="0.2">
      <c r="E332" s="48"/>
      <c r="F332" s="5"/>
      <c r="H332" s="8"/>
      <c r="M332" s="5"/>
      <c r="P332" s="5"/>
      <c r="S332" s="48"/>
      <c r="V332" s="8"/>
      <c r="W332" s="8"/>
      <c r="X332" s="8"/>
      <c r="Y332" s="8"/>
      <c r="Z332" s="8"/>
    </row>
    <row r="333" spans="5:26" x14ac:dyDescent="0.2">
      <c r="E333" s="48"/>
      <c r="F333" s="5"/>
      <c r="H333" s="8"/>
      <c r="M333" s="5"/>
      <c r="P333" s="5"/>
      <c r="S333" s="48"/>
      <c r="V333" s="8"/>
      <c r="W333" s="8"/>
      <c r="X333" s="8"/>
      <c r="Y333" s="8"/>
      <c r="Z333" s="8"/>
    </row>
    <row r="334" spans="5:26" x14ac:dyDescent="0.2">
      <c r="E334" s="48"/>
      <c r="F334" s="5"/>
      <c r="H334" s="8"/>
      <c r="M334" s="5"/>
      <c r="P334" s="5"/>
      <c r="S334" s="48"/>
      <c r="V334" s="8"/>
      <c r="W334" s="8"/>
      <c r="X334" s="8"/>
      <c r="Y334" s="8"/>
      <c r="Z334" s="8"/>
    </row>
    <row r="335" spans="5:26" x14ac:dyDescent="0.2">
      <c r="E335" s="48"/>
      <c r="F335" s="5"/>
      <c r="H335" s="8"/>
      <c r="M335" s="5"/>
      <c r="P335" s="5"/>
      <c r="S335" s="48"/>
      <c r="V335" s="8"/>
      <c r="W335" s="8"/>
      <c r="X335" s="8"/>
      <c r="Y335" s="8"/>
      <c r="Z335" s="8"/>
    </row>
    <row r="336" spans="5:26" x14ac:dyDescent="0.2">
      <c r="E336" s="48"/>
      <c r="F336" s="5"/>
      <c r="H336" s="8"/>
      <c r="M336" s="5"/>
      <c r="P336" s="5"/>
      <c r="S336" s="48"/>
      <c r="V336" s="8"/>
      <c r="W336" s="8"/>
      <c r="X336" s="8"/>
      <c r="Y336" s="8"/>
      <c r="Z336" s="8"/>
    </row>
    <row r="337" spans="5:26" x14ac:dyDescent="0.2">
      <c r="E337" s="48"/>
      <c r="F337" s="5"/>
      <c r="H337" s="8"/>
      <c r="M337" s="5"/>
      <c r="P337" s="5"/>
      <c r="S337" s="48"/>
      <c r="V337" s="8"/>
      <c r="W337" s="8"/>
      <c r="X337" s="8"/>
      <c r="Y337" s="8"/>
      <c r="Z337" s="8"/>
    </row>
    <row r="338" spans="5:26" x14ac:dyDescent="0.2">
      <c r="E338" s="48"/>
      <c r="F338" s="5"/>
      <c r="H338" s="8"/>
      <c r="M338" s="5"/>
      <c r="P338" s="5"/>
      <c r="S338" s="48"/>
      <c r="V338" s="8"/>
      <c r="W338" s="8"/>
      <c r="X338" s="8"/>
      <c r="Y338" s="8"/>
      <c r="Z338" s="8"/>
    </row>
    <row r="339" spans="5:26" x14ac:dyDescent="0.2">
      <c r="E339" s="48"/>
      <c r="F339" s="5"/>
      <c r="H339" s="8"/>
      <c r="M339" s="5"/>
      <c r="P339" s="5"/>
      <c r="S339" s="48"/>
      <c r="V339" s="8"/>
      <c r="W339" s="8"/>
      <c r="X339" s="8"/>
      <c r="Y339" s="8"/>
      <c r="Z339" s="8"/>
    </row>
    <row r="340" spans="5:26" x14ac:dyDescent="0.2">
      <c r="E340" s="48"/>
      <c r="F340" s="5"/>
      <c r="H340" s="8"/>
      <c r="M340" s="5"/>
      <c r="P340" s="5"/>
      <c r="S340" s="48"/>
      <c r="V340" s="8"/>
      <c r="W340" s="8"/>
      <c r="X340" s="8"/>
      <c r="Y340" s="8"/>
      <c r="Z340" s="8"/>
    </row>
    <row r="341" spans="5:26" x14ac:dyDescent="0.2">
      <c r="E341" s="48"/>
      <c r="F341" s="5"/>
      <c r="H341" s="8"/>
      <c r="M341" s="5"/>
      <c r="P341" s="5"/>
      <c r="S341" s="48"/>
      <c r="V341" s="8"/>
      <c r="W341" s="8"/>
      <c r="X341" s="8"/>
      <c r="Y341" s="8"/>
      <c r="Z341" s="8"/>
    </row>
    <row r="342" spans="5:26" x14ac:dyDescent="0.2">
      <c r="E342" s="48"/>
      <c r="F342" s="5"/>
      <c r="H342" s="8"/>
      <c r="M342" s="5"/>
      <c r="P342" s="5"/>
      <c r="S342" s="48"/>
      <c r="V342" s="8"/>
      <c r="W342" s="8"/>
      <c r="X342" s="8"/>
      <c r="Y342" s="8"/>
      <c r="Z342" s="8"/>
    </row>
    <row r="343" spans="5:26" x14ac:dyDescent="0.2">
      <c r="E343" s="48"/>
      <c r="F343" s="5"/>
      <c r="H343" s="8"/>
      <c r="M343" s="5"/>
      <c r="P343" s="5"/>
      <c r="S343" s="48"/>
      <c r="V343" s="8"/>
      <c r="W343" s="8"/>
      <c r="X343" s="8"/>
      <c r="Y343" s="8"/>
      <c r="Z343" s="8"/>
    </row>
    <row r="344" spans="5:26" x14ac:dyDescent="0.2">
      <c r="E344" s="48"/>
      <c r="F344" s="5"/>
      <c r="H344" s="8"/>
      <c r="M344" s="5"/>
      <c r="P344" s="5"/>
      <c r="S344" s="48"/>
      <c r="V344" s="8"/>
      <c r="W344" s="8"/>
      <c r="X344" s="8"/>
      <c r="Y344" s="8"/>
      <c r="Z344" s="8"/>
    </row>
    <row r="345" spans="5:26" x14ac:dyDescent="0.2">
      <c r="E345" s="48"/>
      <c r="F345" s="5"/>
      <c r="H345" s="8"/>
      <c r="M345" s="5"/>
      <c r="P345" s="5"/>
      <c r="S345" s="48"/>
      <c r="V345" s="8"/>
      <c r="W345" s="8"/>
      <c r="X345" s="8"/>
      <c r="Y345" s="8"/>
      <c r="Z345" s="8"/>
    </row>
    <row r="346" spans="5:26" x14ac:dyDescent="0.2">
      <c r="E346" s="48"/>
      <c r="F346" s="5"/>
      <c r="H346" s="8"/>
      <c r="M346" s="5"/>
      <c r="P346" s="5"/>
      <c r="S346" s="48"/>
      <c r="V346" s="8"/>
      <c r="W346" s="8"/>
      <c r="X346" s="8"/>
      <c r="Y346" s="8"/>
      <c r="Z346" s="8"/>
    </row>
    <row r="347" spans="5:26" x14ac:dyDescent="0.2">
      <c r="E347" s="48"/>
      <c r="F347" s="5"/>
      <c r="H347" s="8"/>
      <c r="M347" s="5"/>
      <c r="P347" s="5"/>
      <c r="S347" s="48"/>
      <c r="V347" s="8"/>
      <c r="W347" s="8"/>
      <c r="X347" s="8"/>
      <c r="Y347" s="8"/>
      <c r="Z347" s="8"/>
    </row>
    <row r="348" spans="5:26" x14ac:dyDescent="0.2">
      <c r="E348" s="48"/>
      <c r="F348" s="5"/>
      <c r="H348" s="8"/>
      <c r="M348" s="5"/>
      <c r="P348" s="5"/>
      <c r="S348" s="48"/>
      <c r="V348" s="8"/>
      <c r="W348" s="8"/>
      <c r="X348" s="8"/>
      <c r="Y348" s="8"/>
      <c r="Z348" s="8"/>
    </row>
    <row r="349" spans="5:26" x14ac:dyDescent="0.2">
      <c r="E349" s="48"/>
      <c r="F349" s="5"/>
      <c r="H349" s="8"/>
      <c r="M349" s="5"/>
      <c r="P349" s="5"/>
      <c r="S349" s="48"/>
      <c r="V349" s="8"/>
      <c r="W349" s="8"/>
      <c r="X349" s="8"/>
      <c r="Y349" s="8"/>
      <c r="Z349" s="8"/>
    </row>
    <row r="350" spans="5:26" x14ac:dyDescent="0.2">
      <c r="E350" s="48"/>
      <c r="F350" s="5"/>
      <c r="H350" s="8"/>
      <c r="M350" s="5"/>
      <c r="P350" s="5"/>
      <c r="S350" s="48"/>
      <c r="V350" s="8"/>
      <c r="W350" s="8"/>
      <c r="X350" s="8"/>
      <c r="Y350" s="8"/>
      <c r="Z350" s="8"/>
    </row>
    <row r="351" spans="5:26" x14ac:dyDescent="0.2">
      <c r="E351" s="48"/>
      <c r="F351" s="5"/>
      <c r="H351" s="8"/>
      <c r="M351" s="5"/>
      <c r="P351" s="5"/>
      <c r="S351" s="48"/>
      <c r="V351" s="8"/>
      <c r="W351" s="8"/>
      <c r="X351" s="8"/>
      <c r="Y351" s="8"/>
      <c r="Z351" s="8"/>
    </row>
    <row r="352" spans="5:26" x14ac:dyDescent="0.2">
      <c r="E352" s="48"/>
      <c r="F352" s="5"/>
      <c r="H352" s="8"/>
      <c r="M352" s="5"/>
      <c r="P352" s="5"/>
      <c r="S352" s="48"/>
      <c r="V352" s="8"/>
      <c r="W352" s="8"/>
      <c r="X352" s="8"/>
      <c r="Y352" s="8"/>
      <c r="Z352" s="8"/>
    </row>
    <row r="353" spans="5:26" x14ac:dyDescent="0.2">
      <c r="E353" s="48"/>
      <c r="F353" s="5"/>
      <c r="H353" s="8"/>
      <c r="M353" s="5"/>
      <c r="P353" s="5"/>
      <c r="S353" s="48"/>
      <c r="V353" s="8"/>
      <c r="W353" s="8"/>
      <c r="X353" s="8"/>
      <c r="Y353" s="8"/>
      <c r="Z353" s="8"/>
    </row>
    <row r="354" spans="5:26" x14ac:dyDescent="0.2">
      <c r="E354" s="48"/>
      <c r="F354" s="5"/>
      <c r="H354" s="8"/>
      <c r="M354" s="5"/>
      <c r="P354" s="5"/>
      <c r="S354" s="48"/>
      <c r="V354" s="8"/>
      <c r="W354" s="8"/>
      <c r="X354" s="8"/>
      <c r="Y354" s="8"/>
      <c r="Z354" s="8"/>
    </row>
    <row r="355" spans="5:26" x14ac:dyDescent="0.2">
      <c r="E355" s="48"/>
      <c r="F355" s="5"/>
      <c r="H355" s="8"/>
      <c r="M355" s="5"/>
      <c r="P355" s="5"/>
      <c r="S355" s="48"/>
      <c r="V355" s="8"/>
      <c r="W355" s="8"/>
      <c r="X355" s="8"/>
      <c r="Y355" s="8"/>
      <c r="Z355" s="8"/>
    </row>
    <row r="356" spans="5:26" x14ac:dyDescent="0.2">
      <c r="E356" s="48"/>
      <c r="F356" s="5"/>
      <c r="H356" s="8"/>
      <c r="M356" s="5"/>
      <c r="P356" s="5"/>
      <c r="S356" s="48"/>
      <c r="V356" s="8"/>
      <c r="W356" s="8"/>
      <c r="X356" s="8"/>
      <c r="Y356" s="8"/>
      <c r="Z356" s="8"/>
    </row>
    <row r="357" spans="5:26" x14ac:dyDescent="0.2">
      <c r="E357" s="48"/>
      <c r="F357" s="5"/>
      <c r="H357" s="8"/>
      <c r="M357" s="5"/>
      <c r="P357" s="5"/>
      <c r="S357" s="48"/>
      <c r="V357" s="8"/>
      <c r="W357" s="8"/>
      <c r="X357" s="8"/>
      <c r="Y357" s="8"/>
      <c r="Z357" s="8"/>
    </row>
    <row r="358" spans="5:26" x14ac:dyDescent="0.2">
      <c r="E358" s="48"/>
      <c r="F358" s="5"/>
      <c r="H358" s="8"/>
      <c r="M358" s="5"/>
      <c r="P358" s="5"/>
      <c r="S358" s="48"/>
      <c r="V358" s="8"/>
      <c r="W358" s="8"/>
      <c r="X358" s="8"/>
      <c r="Y358" s="8"/>
      <c r="Z358" s="8"/>
    </row>
    <row r="359" spans="5:26" x14ac:dyDescent="0.2">
      <c r="E359" s="48"/>
      <c r="F359" s="5"/>
      <c r="H359" s="8"/>
      <c r="M359" s="5"/>
      <c r="P359" s="5"/>
      <c r="S359" s="48"/>
      <c r="V359" s="8"/>
      <c r="W359" s="8"/>
      <c r="X359" s="8"/>
      <c r="Y359" s="8"/>
      <c r="Z359" s="8"/>
    </row>
    <row r="360" spans="5:26" x14ac:dyDescent="0.2">
      <c r="E360" s="48"/>
      <c r="F360" s="5"/>
      <c r="H360" s="8"/>
      <c r="M360" s="5"/>
      <c r="P360" s="5"/>
      <c r="S360" s="48"/>
      <c r="V360" s="8"/>
      <c r="W360" s="8"/>
      <c r="X360" s="8"/>
      <c r="Y360" s="8"/>
      <c r="Z360" s="8"/>
    </row>
    <row r="361" spans="5:26" x14ac:dyDescent="0.2">
      <c r="E361" s="48"/>
      <c r="F361" s="5"/>
      <c r="H361" s="8"/>
      <c r="M361" s="5"/>
      <c r="P361" s="5"/>
      <c r="S361" s="48"/>
      <c r="V361" s="8"/>
      <c r="W361" s="8"/>
      <c r="X361" s="8"/>
      <c r="Y361" s="8"/>
      <c r="Z361" s="8"/>
    </row>
    <row r="362" spans="5:26" x14ac:dyDescent="0.2">
      <c r="E362" s="48"/>
      <c r="F362" s="5"/>
      <c r="H362" s="8"/>
      <c r="M362" s="5"/>
      <c r="P362" s="5"/>
      <c r="S362" s="48"/>
      <c r="V362" s="8"/>
      <c r="W362" s="8"/>
      <c r="X362" s="8"/>
      <c r="Y362" s="8"/>
      <c r="Z362" s="8"/>
    </row>
    <row r="363" spans="5:26" x14ac:dyDescent="0.2">
      <c r="E363" s="48"/>
      <c r="F363" s="5"/>
      <c r="H363" s="8"/>
      <c r="M363" s="5"/>
      <c r="P363" s="5"/>
      <c r="S363" s="48"/>
      <c r="V363" s="8"/>
      <c r="W363" s="8"/>
      <c r="X363" s="8"/>
      <c r="Y363" s="8"/>
      <c r="Z363" s="8"/>
    </row>
    <row r="364" spans="5:26" x14ac:dyDescent="0.2">
      <c r="E364" s="48"/>
      <c r="F364" s="5"/>
      <c r="H364" s="8"/>
      <c r="M364" s="5"/>
      <c r="P364" s="5"/>
      <c r="S364" s="48"/>
      <c r="V364" s="8"/>
      <c r="W364" s="8"/>
      <c r="X364" s="8"/>
      <c r="Y364" s="8"/>
      <c r="Z364" s="8"/>
    </row>
    <row r="365" spans="5:26" x14ac:dyDescent="0.2">
      <c r="E365" s="48"/>
      <c r="F365" s="5"/>
      <c r="H365" s="8"/>
      <c r="M365" s="5"/>
      <c r="P365" s="5"/>
      <c r="S365" s="48"/>
      <c r="V365" s="8"/>
      <c r="W365" s="8"/>
      <c r="X365" s="8"/>
      <c r="Y365" s="8"/>
      <c r="Z365" s="8"/>
    </row>
    <row r="366" spans="5:26" x14ac:dyDescent="0.2">
      <c r="E366" s="48"/>
      <c r="F366" s="5"/>
      <c r="H366" s="8"/>
      <c r="M366" s="5"/>
      <c r="P366" s="5"/>
      <c r="S366" s="48"/>
      <c r="V366" s="8"/>
      <c r="W366" s="8"/>
      <c r="X366" s="8"/>
      <c r="Y366" s="8"/>
      <c r="Z366" s="8"/>
    </row>
    <row r="367" spans="5:26" x14ac:dyDescent="0.2">
      <c r="E367" s="48"/>
      <c r="F367" s="5"/>
      <c r="H367" s="8"/>
      <c r="M367" s="5"/>
      <c r="P367" s="5"/>
      <c r="S367" s="48"/>
      <c r="V367" s="8"/>
      <c r="W367" s="8"/>
      <c r="X367" s="8"/>
      <c r="Y367" s="8"/>
      <c r="Z367" s="8"/>
    </row>
    <row r="368" spans="5:26" x14ac:dyDescent="0.2">
      <c r="E368" s="48"/>
      <c r="F368" s="5"/>
      <c r="H368" s="8"/>
      <c r="M368" s="5"/>
      <c r="P368" s="5"/>
      <c r="S368" s="48"/>
      <c r="V368" s="8"/>
      <c r="W368" s="8"/>
      <c r="X368" s="8"/>
      <c r="Y368" s="8"/>
      <c r="Z368" s="8"/>
    </row>
    <row r="369" spans="5:26" x14ac:dyDescent="0.2">
      <c r="E369" s="48"/>
      <c r="F369" s="5"/>
      <c r="H369" s="8"/>
      <c r="M369" s="5"/>
      <c r="P369" s="5"/>
      <c r="S369" s="48"/>
      <c r="V369" s="8"/>
      <c r="W369" s="8"/>
      <c r="X369" s="8"/>
      <c r="Y369" s="8"/>
      <c r="Z369" s="8"/>
    </row>
    <row r="370" spans="5:26" x14ac:dyDescent="0.2">
      <c r="E370" s="48"/>
      <c r="F370" s="5"/>
      <c r="H370" s="8"/>
      <c r="M370" s="5"/>
      <c r="P370" s="5"/>
      <c r="S370" s="48"/>
      <c r="V370" s="8"/>
      <c r="W370" s="8"/>
      <c r="X370" s="8"/>
      <c r="Y370" s="8"/>
      <c r="Z370" s="8"/>
    </row>
    <row r="371" spans="5:26" x14ac:dyDescent="0.2">
      <c r="E371" s="48"/>
      <c r="F371" s="5"/>
      <c r="H371" s="8"/>
      <c r="M371" s="5"/>
      <c r="P371" s="5"/>
      <c r="S371" s="48"/>
      <c r="V371" s="8"/>
      <c r="W371" s="8"/>
      <c r="X371" s="8"/>
      <c r="Y371" s="8"/>
      <c r="Z371" s="8"/>
    </row>
    <row r="372" spans="5:26" x14ac:dyDescent="0.2">
      <c r="E372" s="48"/>
      <c r="F372" s="5"/>
      <c r="H372" s="8"/>
      <c r="M372" s="5"/>
      <c r="P372" s="5"/>
      <c r="S372" s="48"/>
      <c r="V372" s="8"/>
      <c r="W372" s="8"/>
      <c r="X372" s="8"/>
      <c r="Y372" s="8"/>
      <c r="Z372" s="8"/>
    </row>
    <row r="373" spans="5:26" x14ac:dyDescent="0.2">
      <c r="E373" s="48"/>
      <c r="F373" s="5"/>
      <c r="H373" s="8"/>
      <c r="M373" s="5"/>
      <c r="P373" s="5"/>
      <c r="S373" s="48"/>
      <c r="V373" s="8"/>
      <c r="W373" s="8"/>
      <c r="X373" s="8"/>
      <c r="Y373" s="8"/>
      <c r="Z373" s="8"/>
    </row>
    <row r="374" spans="5:26" x14ac:dyDescent="0.2">
      <c r="E374" s="48"/>
      <c r="F374" s="5"/>
      <c r="H374" s="8"/>
      <c r="M374" s="5"/>
      <c r="P374" s="5"/>
      <c r="S374" s="48"/>
      <c r="V374" s="8"/>
      <c r="W374" s="8"/>
      <c r="X374" s="8"/>
      <c r="Y374" s="8"/>
      <c r="Z374" s="8"/>
    </row>
    <row r="375" spans="5:26" x14ac:dyDescent="0.2">
      <c r="E375" s="48"/>
      <c r="F375" s="5"/>
      <c r="H375" s="8"/>
      <c r="M375" s="5"/>
      <c r="P375" s="5"/>
      <c r="S375" s="48"/>
      <c r="V375" s="8"/>
      <c r="W375" s="8"/>
      <c r="X375" s="8"/>
      <c r="Y375" s="8"/>
      <c r="Z375" s="8"/>
    </row>
    <row r="376" spans="5:26" x14ac:dyDescent="0.2">
      <c r="E376" s="48"/>
      <c r="F376" s="5"/>
      <c r="H376" s="8"/>
      <c r="M376" s="5"/>
      <c r="P376" s="5"/>
      <c r="S376" s="48"/>
      <c r="V376" s="8"/>
      <c r="W376" s="8"/>
      <c r="X376" s="8"/>
      <c r="Y376" s="8"/>
      <c r="Z376" s="8"/>
    </row>
    <row r="377" spans="5:26" x14ac:dyDescent="0.2">
      <c r="E377" s="48"/>
      <c r="F377" s="5"/>
      <c r="H377" s="8"/>
      <c r="M377" s="5"/>
      <c r="P377" s="5"/>
      <c r="S377" s="48"/>
      <c r="V377" s="8"/>
      <c r="W377" s="8"/>
      <c r="X377" s="8"/>
      <c r="Y377" s="8"/>
      <c r="Z377" s="8"/>
    </row>
    <row r="378" spans="5:26" x14ac:dyDescent="0.2">
      <c r="E378" s="48"/>
      <c r="F378" s="5"/>
      <c r="H378" s="8"/>
      <c r="M378" s="5"/>
      <c r="P378" s="5"/>
      <c r="S378" s="48"/>
      <c r="V378" s="8"/>
      <c r="W378" s="8"/>
      <c r="X378" s="8"/>
      <c r="Y378" s="8"/>
      <c r="Z378" s="8"/>
    </row>
    <row r="379" spans="5:26" x14ac:dyDescent="0.2">
      <c r="E379" s="48"/>
      <c r="F379" s="5"/>
      <c r="H379" s="8"/>
      <c r="M379" s="5"/>
      <c r="P379" s="5"/>
      <c r="S379" s="48"/>
      <c r="V379" s="8"/>
      <c r="W379" s="8"/>
      <c r="X379" s="8"/>
      <c r="Y379" s="8"/>
      <c r="Z379" s="8"/>
    </row>
    <row r="380" spans="5:26" x14ac:dyDescent="0.2">
      <c r="E380" s="48"/>
      <c r="F380" s="5"/>
      <c r="H380" s="8"/>
      <c r="M380" s="5"/>
      <c r="P380" s="5"/>
      <c r="S380" s="48"/>
      <c r="V380" s="8"/>
      <c r="W380" s="8"/>
      <c r="X380" s="8"/>
      <c r="Y380" s="8"/>
      <c r="Z380" s="8"/>
    </row>
    <row r="381" spans="5:26" x14ac:dyDescent="0.2">
      <c r="E381" s="48"/>
      <c r="F381" s="5"/>
      <c r="H381" s="8"/>
      <c r="M381" s="5"/>
      <c r="P381" s="5"/>
      <c r="S381" s="48"/>
      <c r="V381" s="8"/>
      <c r="W381" s="8"/>
      <c r="X381" s="8"/>
      <c r="Y381" s="8"/>
      <c r="Z381" s="8"/>
    </row>
    <row r="382" spans="5:26" x14ac:dyDescent="0.2">
      <c r="E382" s="48"/>
      <c r="F382" s="5"/>
      <c r="H382" s="8"/>
      <c r="M382" s="5"/>
      <c r="P382" s="5"/>
      <c r="S382" s="48"/>
      <c r="V382" s="8"/>
      <c r="W382" s="8"/>
      <c r="X382" s="8"/>
      <c r="Y382" s="8"/>
      <c r="Z382" s="8"/>
    </row>
    <row r="383" spans="5:26" x14ac:dyDescent="0.2">
      <c r="E383" s="48"/>
      <c r="F383" s="5"/>
      <c r="H383" s="8"/>
      <c r="M383" s="5"/>
      <c r="P383" s="5"/>
      <c r="S383" s="48"/>
      <c r="V383" s="8"/>
      <c r="W383" s="8"/>
      <c r="X383" s="8"/>
      <c r="Y383" s="8"/>
      <c r="Z383" s="8"/>
    </row>
    <row r="384" spans="5:26" x14ac:dyDescent="0.2">
      <c r="E384" s="48"/>
      <c r="F384" s="5"/>
      <c r="H384" s="8"/>
      <c r="M384" s="5"/>
      <c r="P384" s="5"/>
      <c r="S384" s="48"/>
      <c r="V384" s="8"/>
      <c r="W384" s="8"/>
      <c r="X384" s="8"/>
      <c r="Y384" s="8"/>
      <c r="Z384" s="8"/>
    </row>
    <row r="385" spans="5:26" x14ac:dyDescent="0.2">
      <c r="E385" s="48"/>
      <c r="F385" s="5"/>
      <c r="H385" s="8"/>
      <c r="M385" s="5"/>
      <c r="P385" s="5"/>
      <c r="S385" s="48"/>
      <c r="V385" s="8"/>
      <c r="W385" s="8"/>
      <c r="X385" s="8"/>
      <c r="Y385" s="8"/>
      <c r="Z385" s="8"/>
    </row>
    <row r="386" spans="5:26" x14ac:dyDescent="0.2">
      <c r="E386" s="48"/>
      <c r="F386" s="5"/>
      <c r="H386" s="8"/>
      <c r="M386" s="5"/>
      <c r="P386" s="5"/>
      <c r="S386" s="48"/>
      <c r="V386" s="8"/>
      <c r="W386" s="8"/>
      <c r="X386" s="8"/>
      <c r="Y386" s="8"/>
      <c r="Z386" s="8"/>
    </row>
    <row r="387" spans="5:26" x14ac:dyDescent="0.2">
      <c r="E387" s="48"/>
      <c r="F387" s="5"/>
      <c r="H387" s="8"/>
      <c r="M387" s="5"/>
      <c r="P387" s="5"/>
      <c r="S387" s="48"/>
      <c r="V387" s="8"/>
      <c r="W387" s="8"/>
      <c r="X387" s="8"/>
      <c r="Y387" s="8"/>
      <c r="Z387" s="8"/>
    </row>
    <row r="388" spans="5:26" x14ac:dyDescent="0.2">
      <c r="E388" s="48"/>
      <c r="F388" s="5"/>
      <c r="H388" s="8"/>
      <c r="M388" s="5"/>
      <c r="P388" s="5"/>
      <c r="S388" s="48"/>
      <c r="V388" s="8"/>
      <c r="W388" s="8"/>
      <c r="X388" s="8"/>
      <c r="Y388" s="8"/>
      <c r="Z388" s="8"/>
    </row>
    <row r="389" spans="5:26" x14ac:dyDescent="0.2">
      <c r="E389" s="48"/>
      <c r="F389" s="5"/>
      <c r="H389" s="8"/>
      <c r="M389" s="5"/>
      <c r="P389" s="5"/>
      <c r="S389" s="48"/>
      <c r="V389" s="8"/>
      <c r="W389" s="8"/>
      <c r="X389" s="8"/>
      <c r="Y389" s="8"/>
      <c r="Z389" s="8"/>
    </row>
    <row r="390" spans="5:26" x14ac:dyDescent="0.2">
      <c r="E390" s="48"/>
      <c r="F390" s="5"/>
      <c r="H390" s="8"/>
      <c r="M390" s="5"/>
      <c r="P390" s="5"/>
      <c r="S390" s="48"/>
      <c r="V390" s="8"/>
      <c r="W390" s="8"/>
      <c r="X390" s="8"/>
      <c r="Y390" s="8"/>
      <c r="Z390" s="8"/>
    </row>
    <row r="391" spans="5:26" x14ac:dyDescent="0.2">
      <c r="E391" s="48"/>
      <c r="F391" s="5"/>
      <c r="H391" s="8"/>
      <c r="M391" s="5"/>
      <c r="P391" s="5"/>
      <c r="S391" s="48"/>
      <c r="V391" s="8"/>
      <c r="W391" s="8"/>
      <c r="X391" s="8"/>
      <c r="Y391" s="8"/>
      <c r="Z391" s="8"/>
    </row>
    <row r="392" spans="5:26" x14ac:dyDescent="0.2">
      <c r="E392" s="48"/>
      <c r="F392" s="5"/>
      <c r="H392" s="8"/>
      <c r="M392" s="5"/>
      <c r="P392" s="5"/>
      <c r="S392" s="48"/>
      <c r="V392" s="8"/>
      <c r="W392" s="8"/>
      <c r="X392" s="8"/>
      <c r="Y392" s="8"/>
      <c r="Z392" s="8"/>
    </row>
    <row r="393" spans="5:26" x14ac:dyDescent="0.2">
      <c r="E393" s="48"/>
      <c r="F393" s="5"/>
      <c r="H393" s="8"/>
      <c r="M393" s="5"/>
      <c r="P393" s="5"/>
      <c r="S393" s="48"/>
      <c r="V393" s="8"/>
      <c r="W393" s="8"/>
      <c r="X393" s="8"/>
      <c r="Y393" s="8"/>
      <c r="Z393" s="8"/>
    </row>
    <row r="394" spans="5:26" x14ac:dyDescent="0.2">
      <c r="E394" s="48"/>
      <c r="F394" s="5"/>
      <c r="H394" s="8"/>
      <c r="M394" s="5"/>
      <c r="P394" s="5"/>
      <c r="S394" s="48"/>
      <c r="V394" s="8"/>
      <c r="W394" s="8"/>
      <c r="X394" s="8"/>
      <c r="Y394" s="8"/>
      <c r="Z394" s="8"/>
    </row>
    <row r="395" spans="5:26" x14ac:dyDescent="0.2">
      <c r="E395" s="48"/>
      <c r="F395" s="5"/>
      <c r="H395" s="8"/>
      <c r="M395" s="5"/>
      <c r="P395" s="5"/>
      <c r="S395" s="48"/>
      <c r="V395" s="8"/>
      <c r="W395" s="8"/>
      <c r="X395" s="8"/>
      <c r="Y395" s="8"/>
      <c r="Z395" s="8"/>
    </row>
    <row r="396" spans="5:26" x14ac:dyDescent="0.2">
      <c r="E396" s="48"/>
      <c r="F396" s="5"/>
      <c r="H396" s="8"/>
      <c r="M396" s="5"/>
      <c r="P396" s="5"/>
      <c r="S396" s="48"/>
      <c r="V396" s="8"/>
      <c r="W396" s="8"/>
      <c r="X396" s="8"/>
      <c r="Y396" s="8"/>
      <c r="Z396" s="8"/>
    </row>
    <row r="397" spans="5:26" x14ac:dyDescent="0.2">
      <c r="E397" s="48"/>
      <c r="F397" s="5"/>
      <c r="H397" s="8"/>
      <c r="M397" s="5"/>
      <c r="P397" s="5"/>
      <c r="S397" s="48"/>
      <c r="V397" s="8"/>
      <c r="W397" s="8"/>
      <c r="X397" s="8"/>
      <c r="Y397" s="8"/>
      <c r="Z397" s="8"/>
    </row>
    <row r="398" spans="5:26" x14ac:dyDescent="0.2">
      <c r="E398" s="48"/>
      <c r="F398" s="5"/>
      <c r="H398" s="8"/>
      <c r="M398" s="5"/>
      <c r="P398" s="5"/>
      <c r="S398" s="48"/>
      <c r="V398" s="8"/>
      <c r="W398" s="8"/>
      <c r="X398" s="8"/>
      <c r="Y398" s="8"/>
      <c r="Z398" s="8"/>
    </row>
    <row r="399" spans="5:26" x14ac:dyDescent="0.2">
      <c r="E399" s="48"/>
      <c r="F399" s="5"/>
      <c r="H399" s="8"/>
      <c r="M399" s="5"/>
      <c r="P399" s="5"/>
      <c r="S399" s="48"/>
      <c r="V399" s="8"/>
      <c r="W399" s="8"/>
      <c r="X399" s="8"/>
      <c r="Y399" s="8"/>
      <c r="Z399" s="8"/>
    </row>
    <row r="400" spans="5:26" x14ac:dyDescent="0.2">
      <c r="E400" s="48"/>
      <c r="F400" s="5"/>
      <c r="H400" s="8"/>
      <c r="M400" s="5"/>
      <c r="P400" s="5"/>
      <c r="S400" s="48"/>
      <c r="V400" s="8"/>
      <c r="W400" s="8"/>
      <c r="X400" s="8"/>
      <c r="Y400" s="8"/>
      <c r="Z400" s="8"/>
    </row>
    <row r="401" spans="5:26" x14ac:dyDescent="0.2">
      <c r="E401" s="48"/>
      <c r="F401" s="5"/>
      <c r="H401" s="8"/>
      <c r="M401" s="5"/>
      <c r="P401" s="5"/>
      <c r="S401" s="48"/>
      <c r="V401" s="8"/>
      <c r="W401" s="8"/>
      <c r="X401" s="8"/>
      <c r="Y401" s="8"/>
      <c r="Z401" s="8"/>
    </row>
    <row r="402" spans="5:26" x14ac:dyDescent="0.2">
      <c r="E402" s="48"/>
      <c r="F402" s="5"/>
      <c r="H402" s="8"/>
      <c r="M402" s="5"/>
      <c r="P402" s="5"/>
      <c r="S402" s="48"/>
      <c r="V402" s="8"/>
      <c r="W402" s="8"/>
      <c r="X402" s="8"/>
      <c r="Y402" s="8"/>
      <c r="Z402" s="8"/>
    </row>
    <row r="403" spans="5:26" x14ac:dyDescent="0.2">
      <c r="E403" s="48"/>
      <c r="F403" s="5"/>
      <c r="H403" s="8"/>
      <c r="M403" s="5"/>
      <c r="P403" s="5"/>
      <c r="S403" s="48"/>
      <c r="V403" s="8"/>
      <c r="W403" s="8"/>
      <c r="X403" s="8"/>
      <c r="Y403" s="8"/>
      <c r="Z403" s="8"/>
    </row>
    <row r="404" spans="5:26" x14ac:dyDescent="0.2">
      <c r="E404" s="48"/>
      <c r="F404" s="5"/>
      <c r="H404" s="8"/>
      <c r="M404" s="5"/>
      <c r="P404" s="5"/>
      <c r="S404" s="48"/>
      <c r="V404" s="8"/>
      <c r="W404" s="8"/>
      <c r="X404" s="8"/>
      <c r="Y404" s="8"/>
      <c r="Z404" s="8"/>
    </row>
    <row r="405" spans="5:26" x14ac:dyDescent="0.2">
      <c r="E405" s="48"/>
      <c r="F405" s="5"/>
      <c r="H405" s="8"/>
      <c r="M405" s="5"/>
      <c r="P405" s="5"/>
      <c r="S405" s="48"/>
      <c r="V405" s="8"/>
      <c r="W405" s="8"/>
      <c r="X405" s="8"/>
      <c r="Y405" s="8"/>
      <c r="Z405" s="8"/>
    </row>
    <row r="406" spans="5:26" x14ac:dyDescent="0.2">
      <c r="E406" s="48"/>
      <c r="F406" s="5"/>
      <c r="H406" s="8"/>
      <c r="M406" s="5"/>
      <c r="P406" s="5"/>
      <c r="S406" s="48"/>
      <c r="V406" s="8"/>
      <c r="W406" s="8"/>
      <c r="X406" s="8"/>
      <c r="Y406" s="8"/>
      <c r="Z406" s="8"/>
    </row>
    <row r="407" spans="5:26" x14ac:dyDescent="0.2">
      <c r="E407" s="48"/>
      <c r="F407" s="5"/>
      <c r="H407" s="8"/>
      <c r="M407" s="5"/>
      <c r="P407" s="5"/>
      <c r="S407" s="48"/>
      <c r="V407" s="8"/>
      <c r="W407" s="8"/>
      <c r="X407" s="8"/>
      <c r="Y407" s="8"/>
      <c r="Z407" s="8"/>
    </row>
    <row r="408" spans="5:26" x14ac:dyDescent="0.2">
      <c r="E408" s="48"/>
      <c r="F408" s="5"/>
      <c r="H408" s="8"/>
      <c r="M408" s="5"/>
      <c r="P408" s="5"/>
      <c r="S408" s="48"/>
      <c r="V408" s="8"/>
      <c r="W408" s="8"/>
      <c r="X408" s="8"/>
      <c r="Y408" s="8"/>
      <c r="Z408" s="8"/>
    </row>
    <row r="409" spans="5:26" x14ac:dyDescent="0.2">
      <c r="E409" s="48"/>
      <c r="F409" s="5"/>
      <c r="H409" s="8"/>
      <c r="M409" s="5"/>
      <c r="P409" s="5"/>
      <c r="S409" s="48"/>
      <c r="V409" s="8"/>
      <c r="W409" s="8"/>
      <c r="X409" s="8"/>
      <c r="Y409" s="8"/>
      <c r="Z409" s="8"/>
    </row>
    <row r="410" spans="5:26" x14ac:dyDescent="0.2">
      <c r="E410" s="48"/>
      <c r="F410" s="5"/>
      <c r="H410" s="8"/>
      <c r="M410" s="5"/>
      <c r="P410" s="5"/>
      <c r="S410" s="48"/>
      <c r="V410" s="8"/>
      <c r="W410" s="8"/>
      <c r="X410" s="8"/>
      <c r="Y410" s="8"/>
      <c r="Z410" s="8"/>
    </row>
    <row r="411" spans="5:26" x14ac:dyDescent="0.2">
      <c r="E411" s="48"/>
      <c r="F411" s="5"/>
      <c r="H411" s="8"/>
      <c r="M411" s="5"/>
      <c r="P411" s="5"/>
      <c r="S411" s="48"/>
      <c r="V411" s="8"/>
      <c r="W411" s="8"/>
      <c r="X411" s="8"/>
      <c r="Y411" s="8"/>
      <c r="Z411" s="8"/>
    </row>
    <row r="412" spans="5:26" x14ac:dyDescent="0.2">
      <c r="E412" s="48"/>
      <c r="F412" s="5"/>
      <c r="H412" s="8"/>
      <c r="M412" s="5"/>
      <c r="P412" s="5"/>
      <c r="S412" s="48"/>
      <c r="V412" s="8"/>
      <c r="W412" s="8"/>
      <c r="X412" s="8"/>
      <c r="Y412" s="8"/>
      <c r="Z412" s="8"/>
    </row>
    <row r="413" spans="5:26" x14ac:dyDescent="0.2">
      <c r="E413" s="48"/>
      <c r="F413" s="5"/>
      <c r="H413" s="8"/>
      <c r="M413" s="5"/>
      <c r="P413" s="5"/>
      <c r="S413" s="48"/>
      <c r="V413" s="8"/>
      <c r="W413" s="8"/>
      <c r="X413" s="8"/>
      <c r="Y413" s="8"/>
      <c r="Z413" s="8"/>
    </row>
    <row r="414" spans="5:26" x14ac:dyDescent="0.2">
      <c r="E414" s="48"/>
      <c r="F414" s="5"/>
      <c r="H414" s="8"/>
      <c r="M414" s="5"/>
      <c r="P414" s="5"/>
      <c r="S414" s="48"/>
      <c r="V414" s="8"/>
      <c r="W414" s="8"/>
      <c r="X414" s="8"/>
      <c r="Y414" s="8"/>
      <c r="Z414" s="8"/>
    </row>
    <row r="415" spans="5:26" x14ac:dyDescent="0.2">
      <c r="E415" s="48"/>
      <c r="F415" s="5"/>
      <c r="H415" s="8"/>
      <c r="M415" s="5"/>
      <c r="P415" s="5"/>
      <c r="S415" s="48"/>
      <c r="V415" s="8"/>
      <c r="W415" s="8"/>
      <c r="X415" s="8"/>
      <c r="Y415" s="8"/>
      <c r="Z415" s="8"/>
    </row>
    <row r="416" spans="5:26" x14ac:dyDescent="0.2">
      <c r="E416" s="48"/>
      <c r="F416" s="5"/>
      <c r="H416" s="8"/>
      <c r="M416" s="5"/>
      <c r="P416" s="5"/>
      <c r="S416" s="48"/>
      <c r="V416" s="8"/>
      <c r="W416" s="8"/>
      <c r="X416" s="8"/>
      <c r="Y416" s="8"/>
      <c r="Z416" s="8"/>
    </row>
    <row r="417" spans="5:26" x14ac:dyDescent="0.2">
      <c r="E417" s="48"/>
      <c r="F417" s="5"/>
      <c r="H417" s="8"/>
      <c r="M417" s="5"/>
      <c r="P417" s="5"/>
      <c r="S417" s="48"/>
      <c r="V417" s="8"/>
      <c r="W417" s="8"/>
      <c r="X417" s="8"/>
      <c r="Y417" s="8"/>
      <c r="Z417" s="8"/>
    </row>
    <row r="418" spans="5:26" x14ac:dyDescent="0.2">
      <c r="E418" s="48"/>
      <c r="F418" s="5"/>
      <c r="H418" s="8"/>
      <c r="M418" s="5"/>
      <c r="P418" s="5"/>
      <c r="S418" s="48"/>
      <c r="V418" s="8"/>
      <c r="W418" s="8"/>
      <c r="X418" s="8"/>
      <c r="Y418" s="8"/>
      <c r="Z418" s="8"/>
    </row>
    <row r="419" spans="5:26" x14ac:dyDescent="0.2">
      <c r="E419" s="48"/>
      <c r="F419" s="5"/>
      <c r="H419" s="8"/>
      <c r="M419" s="5"/>
      <c r="P419" s="5"/>
      <c r="S419" s="48"/>
      <c r="V419" s="8"/>
      <c r="W419" s="8"/>
      <c r="X419" s="8"/>
      <c r="Y419" s="8"/>
      <c r="Z419" s="8"/>
    </row>
    <row r="420" spans="5:26" x14ac:dyDescent="0.2">
      <c r="E420" s="48"/>
      <c r="F420" s="5"/>
      <c r="H420" s="8"/>
      <c r="M420" s="5"/>
      <c r="P420" s="5"/>
      <c r="S420" s="48"/>
      <c r="V420" s="8"/>
      <c r="W420" s="8"/>
      <c r="X420" s="8"/>
      <c r="Y420" s="8"/>
      <c r="Z420" s="8"/>
    </row>
    <row r="421" spans="5:26" x14ac:dyDescent="0.2">
      <c r="E421" s="48"/>
      <c r="F421" s="5"/>
      <c r="H421" s="8"/>
      <c r="M421" s="5"/>
      <c r="P421" s="5"/>
      <c r="S421" s="48"/>
      <c r="V421" s="8"/>
      <c r="W421" s="8"/>
      <c r="X421" s="8"/>
      <c r="Y421" s="8"/>
      <c r="Z421" s="8"/>
    </row>
    <row r="422" spans="5:26" x14ac:dyDescent="0.2">
      <c r="E422" s="48"/>
      <c r="F422" s="5"/>
      <c r="H422" s="8"/>
      <c r="M422" s="5"/>
      <c r="P422" s="5"/>
      <c r="S422" s="48"/>
      <c r="V422" s="8"/>
      <c r="W422" s="8"/>
      <c r="X422" s="8"/>
      <c r="Y422" s="8"/>
      <c r="Z422" s="8"/>
    </row>
    <row r="423" spans="5:26" x14ac:dyDescent="0.2">
      <c r="E423" s="48"/>
      <c r="F423" s="5"/>
      <c r="H423" s="8"/>
      <c r="M423" s="5"/>
      <c r="P423" s="5"/>
      <c r="S423" s="48"/>
      <c r="V423" s="8"/>
      <c r="W423" s="8"/>
      <c r="X423" s="8"/>
      <c r="Y423" s="8"/>
      <c r="Z423" s="8"/>
    </row>
    <row r="424" spans="5:26" x14ac:dyDescent="0.2">
      <c r="E424" s="48"/>
      <c r="F424" s="5"/>
      <c r="H424" s="8"/>
      <c r="M424" s="5"/>
      <c r="P424" s="5"/>
      <c r="S424" s="48"/>
      <c r="V424" s="8"/>
      <c r="W424" s="8"/>
      <c r="X424" s="8"/>
      <c r="Y424" s="8"/>
      <c r="Z424" s="8"/>
    </row>
    <row r="425" spans="5:26" x14ac:dyDescent="0.2">
      <c r="E425" s="48"/>
      <c r="F425" s="5"/>
      <c r="H425" s="8"/>
      <c r="M425" s="5"/>
      <c r="P425" s="5"/>
      <c r="S425" s="48"/>
      <c r="V425" s="8"/>
      <c r="W425" s="8"/>
      <c r="X425" s="8"/>
      <c r="Y425" s="8"/>
      <c r="Z425" s="8"/>
    </row>
    <row r="426" spans="5:26" x14ac:dyDescent="0.2">
      <c r="E426" s="48"/>
      <c r="F426" s="5"/>
      <c r="H426" s="8"/>
      <c r="M426" s="5"/>
      <c r="P426" s="5"/>
      <c r="S426" s="48"/>
      <c r="V426" s="8"/>
      <c r="W426" s="8"/>
      <c r="X426" s="8"/>
      <c r="Y426" s="8"/>
      <c r="Z426" s="8"/>
    </row>
    <row r="427" spans="5:26" x14ac:dyDescent="0.2">
      <c r="E427" s="48"/>
      <c r="F427" s="5"/>
      <c r="H427" s="8"/>
      <c r="M427" s="5"/>
      <c r="P427" s="5"/>
      <c r="S427" s="48"/>
      <c r="V427" s="8"/>
      <c r="W427" s="8"/>
      <c r="X427" s="8"/>
      <c r="Y427" s="8"/>
      <c r="Z427" s="8"/>
    </row>
    <row r="428" spans="5:26" x14ac:dyDescent="0.2">
      <c r="E428" s="48"/>
      <c r="F428" s="5"/>
      <c r="H428" s="8"/>
      <c r="M428" s="5"/>
      <c r="P428" s="5"/>
      <c r="S428" s="48"/>
      <c r="V428" s="8"/>
      <c r="W428" s="8"/>
      <c r="X428" s="8"/>
      <c r="Y428" s="8"/>
      <c r="Z428" s="8"/>
    </row>
    <row r="429" spans="5:26" x14ac:dyDescent="0.2">
      <c r="E429" s="48"/>
      <c r="F429" s="5"/>
      <c r="H429" s="8"/>
      <c r="M429" s="5"/>
      <c r="P429" s="5"/>
      <c r="S429" s="48"/>
      <c r="V429" s="8"/>
      <c r="W429" s="8"/>
      <c r="X429" s="8"/>
      <c r="Y429" s="8"/>
      <c r="Z429" s="8"/>
    </row>
    <row r="430" spans="5:26" x14ac:dyDescent="0.2">
      <c r="E430" s="48"/>
      <c r="F430" s="5"/>
      <c r="H430" s="8"/>
      <c r="M430" s="5"/>
      <c r="P430" s="5"/>
      <c r="S430" s="48"/>
      <c r="V430" s="8"/>
      <c r="W430" s="8"/>
      <c r="X430" s="8"/>
      <c r="Y430" s="8"/>
      <c r="Z430" s="8"/>
    </row>
    <row r="431" spans="5:26" x14ac:dyDescent="0.2">
      <c r="E431" s="48"/>
      <c r="F431" s="5"/>
      <c r="H431" s="8"/>
      <c r="M431" s="5"/>
      <c r="P431" s="5"/>
      <c r="S431" s="48"/>
      <c r="V431" s="8"/>
      <c r="W431" s="8"/>
      <c r="X431" s="8"/>
      <c r="Y431" s="8"/>
      <c r="Z431" s="8"/>
    </row>
    <row r="432" spans="5:26" x14ac:dyDescent="0.2">
      <c r="E432" s="48"/>
      <c r="F432" s="5"/>
      <c r="H432" s="8"/>
      <c r="M432" s="5"/>
      <c r="P432" s="5"/>
      <c r="S432" s="48"/>
      <c r="V432" s="8"/>
      <c r="W432" s="8"/>
      <c r="X432" s="8"/>
      <c r="Y432" s="8"/>
      <c r="Z432" s="8"/>
    </row>
    <row r="433" spans="5:26" x14ac:dyDescent="0.2">
      <c r="E433" s="48"/>
      <c r="F433" s="5"/>
      <c r="H433" s="8"/>
      <c r="M433" s="5"/>
      <c r="P433" s="5"/>
      <c r="S433" s="48"/>
      <c r="V433" s="8"/>
      <c r="W433" s="8"/>
      <c r="X433" s="8"/>
      <c r="Y433" s="8"/>
      <c r="Z433" s="8"/>
    </row>
    <row r="434" spans="5:26" x14ac:dyDescent="0.2">
      <c r="E434" s="48"/>
      <c r="F434" s="5"/>
      <c r="H434" s="8"/>
      <c r="M434" s="5"/>
      <c r="P434" s="5"/>
      <c r="S434" s="48"/>
      <c r="V434" s="8"/>
      <c r="W434" s="8"/>
      <c r="X434" s="8"/>
      <c r="Y434" s="8"/>
      <c r="Z434" s="8"/>
    </row>
    <row r="435" spans="5:26" x14ac:dyDescent="0.2">
      <c r="E435" s="48"/>
      <c r="F435" s="5"/>
      <c r="H435" s="8"/>
      <c r="M435" s="5"/>
      <c r="P435" s="5"/>
      <c r="S435" s="48"/>
      <c r="V435" s="8"/>
      <c r="W435" s="8"/>
      <c r="X435" s="8"/>
      <c r="Y435" s="8"/>
      <c r="Z435" s="8"/>
    </row>
    <row r="436" spans="5:26" x14ac:dyDescent="0.2">
      <c r="E436" s="48"/>
      <c r="F436" s="5"/>
      <c r="H436" s="8"/>
      <c r="M436" s="5"/>
      <c r="P436" s="5"/>
      <c r="S436" s="48"/>
      <c r="V436" s="8"/>
      <c r="W436" s="8"/>
      <c r="X436" s="8"/>
      <c r="Y436" s="8"/>
      <c r="Z436" s="8"/>
    </row>
    <row r="437" spans="5:26" x14ac:dyDescent="0.2">
      <c r="E437" s="48"/>
      <c r="F437" s="5"/>
      <c r="H437" s="8"/>
      <c r="M437" s="5"/>
      <c r="P437" s="5"/>
      <c r="S437" s="48"/>
      <c r="V437" s="8"/>
      <c r="W437" s="8"/>
      <c r="X437" s="8"/>
      <c r="Y437" s="8"/>
      <c r="Z437" s="8"/>
    </row>
    <row r="438" spans="5:26" x14ac:dyDescent="0.2">
      <c r="E438" s="48"/>
      <c r="F438" s="5"/>
      <c r="H438" s="8"/>
      <c r="M438" s="5"/>
      <c r="P438" s="5"/>
      <c r="S438" s="48"/>
      <c r="V438" s="8"/>
      <c r="W438" s="8"/>
      <c r="X438" s="8"/>
      <c r="Y438" s="8"/>
      <c r="Z438" s="8"/>
    </row>
  </sheetData>
  <autoFilter ref="E1:E438"/>
  <mergeCells count="10">
    <mergeCell ref="L1:P1"/>
    <mergeCell ref="J2:K2"/>
    <mergeCell ref="L2:P2"/>
    <mergeCell ref="J3:K3"/>
    <mergeCell ref="L3:P3"/>
    <mergeCell ref="A305:D305"/>
    <mergeCell ref="A303:D303"/>
    <mergeCell ref="A3:D3"/>
    <mergeCell ref="A4:D4"/>
    <mergeCell ref="J1:K1"/>
  </mergeCells>
  <phoneticPr fontId="34" type="noConversion"/>
  <hyperlinks>
    <hyperlink ref="A3" r:id="rId1"/>
  </hyperlinks>
  <printOptions horizontalCentered="1" verticalCentered="1"/>
  <pageMargins left="0.7" right="0.7" top="0.75" bottom="0.75" header="0.3" footer="0.3"/>
  <pageSetup scale="16" orientation="portrait" r:id="rId2"/>
  <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DF0DB18-D6ED-449C-8883-38F73D951364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SUMMARY</vt:lpstr>
      <vt:lpstr>ESTIMATE</vt:lpstr>
      <vt:lpstr>ESTIMATE!Print_Area</vt:lpstr>
      <vt:lpstr>SUMMARY!Print_Area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ESTIMATORR</dc:creator>
  <cp:lastModifiedBy>Dell</cp:lastModifiedBy>
  <cp:lastPrinted>2015-08-27T19:22:37Z</cp:lastPrinted>
  <dcterms:created xsi:type="dcterms:W3CDTF">2004-05-05T14:08:18Z</dcterms:created>
  <dcterms:modified xsi:type="dcterms:W3CDTF">2023-09-19T14:07:15Z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{DDF0DB18-D6ED-449C-8883-38F73D951364}</vt:lpwstr>
  </property>
</Properties>
</file>