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0" yWindow="0" windowWidth="23040" windowHeight="9075" activeTab="1"/>
  </bookViews>
  <sheets>
    <sheet name="SUMMARY" sheetId="21" r:id="rId1"/>
    <sheet name="ESTIMATE" sheetId="20" r:id="rId2"/>
  </sheets>
  <definedNames>
    <definedName name="_xlnm._FilterDatabase" localSheetId="1" hidden="1">ESTIMATE!$E$6:$E$293</definedName>
    <definedName name="_xlnm.Print_Area" localSheetId="1">ESTIMATE!$A$1:$P$74</definedName>
    <definedName name="_xlnm.Print_Area" localSheetId="0">SUMMARY!$A$1:$K$19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8" i="20" l="1"/>
  <c r="A44" i="20"/>
  <c r="A45" i="20"/>
  <c r="A46" i="20"/>
  <c r="A51" i="20"/>
  <c r="A52" i="20"/>
  <c r="A53" i="20"/>
  <c r="A57" i="20"/>
  <c r="A58" i="20"/>
  <c r="A59" i="20"/>
  <c r="A22" i="20"/>
  <c r="A23" i="20"/>
  <c r="A24" i="20"/>
  <c r="A27" i="20"/>
  <c r="A28" i="20"/>
  <c r="A29" i="20"/>
  <c r="A33" i="20"/>
  <c r="A37" i="20"/>
  <c r="A38" i="20"/>
  <c r="A39" i="20"/>
  <c r="A10" i="20"/>
  <c r="A11" i="20" l="1"/>
  <c r="A13" i="20"/>
  <c r="A14" i="20"/>
  <c r="A15" i="20"/>
  <c r="A16" i="20"/>
  <c r="A17" i="20"/>
  <c r="A18" i="20"/>
  <c r="A19" i="20"/>
  <c r="A62" i="20"/>
  <c r="A63" i="20"/>
  <c r="A64" i="20"/>
  <c r="A65" i="20"/>
  <c r="A66" i="20"/>
  <c r="A71" i="20"/>
  <c r="A12" i="20" l="1"/>
  <c r="F56" i="20"/>
  <c r="H56" i="20" s="1"/>
  <c r="F61" i="20"/>
  <c r="H61" i="20" s="1"/>
  <c r="F60" i="20"/>
  <c r="F55" i="20"/>
  <c r="H55" i="20" s="1"/>
  <c r="F54" i="20"/>
  <c r="F50" i="20"/>
  <c r="H50" i="20" s="1"/>
  <c r="F49" i="20"/>
  <c r="H49" i="20" s="1"/>
  <c r="F47" i="20"/>
  <c r="H47" i="20" s="1"/>
  <c r="F48" i="20"/>
  <c r="H48" i="20" s="1"/>
  <c r="F43" i="20"/>
  <c r="F42" i="20"/>
  <c r="F41" i="20"/>
  <c r="H41" i="20" s="1"/>
  <c r="F40" i="20"/>
  <c r="F35" i="20"/>
  <c r="H35" i="20" s="1"/>
  <c r="F31" i="20"/>
  <c r="H31" i="20" s="1"/>
  <c r="H36" i="20"/>
  <c r="H34" i="20"/>
  <c r="H32" i="20"/>
  <c r="F26" i="20"/>
  <c r="H26" i="20" s="1"/>
  <c r="A20" i="20" l="1"/>
  <c r="M47" i="20"/>
  <c r="K47" i="20"/>
  <c r="M34" i="20"/>
  <c r="K34" i="20"/>
  <c r="M26" i="20"/>
  <c r="K26" i="20"/>
  <c r="O55" i="20"/>
  <c r="K55" i="20"/>
  <c r="M55" i="20"/>
  <c r="O35" i="20"/>
  <c r="K35" i="20"/>
  <c r="M35" i="20"/>
  <c r="O36" i="20"/>
  <c r="K36" i="20"/>
  <c r="M36" i="20"/>
  <c r="K31" i="20"/>
  <c r="M31" i="20"/>
  <c r="O56" i="20"/>
  <c r="M56" i="20"/>
  <c r="K56" i="20"/>
  <c r="O41" i="20"/>
  <c r="M41" i="20"/>
  <c r="K41" i="20"/>
  <c r="O48" i="20"/>
  <c r="M48" i="20"/>
  <c r="K48" i="20"/>
  <c r="O32" i="20"/>
  <c r="M32" i="20"/>
  <c r="K32" i="20"/>
  <c r="M49" i="20"/>
  <c r="K49" i="20"/>
  <c r="O50" i="20"/>
  <c r="M50" i="20"/>
  <c r="K50" i="20"/>
  <c r="O61" i="20"/>
  <c r="K61" i="20"/>
  <c r="M61" i="20"/>
  <c r="O49" i="20"/>
  <c r="O47" i="20"/>
  <c r="O34" i="20"/>
  <c r="O31" i="20"/>
  <c r="O26" i="20"/>
  <c r="H21" i="20"/>
  <c r="A21" i="20" l="1"/>
  <c r="O21" i="20"/>
  <c r="M21" i="20"/>
  <c r="K21" i="20"/>
  <c r="H42" i="20"/>
  <c r="H43" i="20"/>
  <c r="A25" i="20" l="1"/>
  <c r="A26" i="20" s="1"/>
  <c r="A30" i="20" s="1"/>
  <c r="K43" i="20"/>
  <c r="M43" i="20"/>
  <c r="K42" i="20"/>
  <c r="M42" i="20"/>
  <c r="O43" i="20"/>
  <c r="O42" i="20"/>
  <c r="A31" i="20" l="1"/>
  <c r="A32" i="20" s="1"/>
  <c r="H70" i="20"/>
  <c r="M70" i="20" s="1"/>
  <c r="H69" i="20"/>
  <c r="M69" i="20" s="1"/>
  <c r="H67" i="20"/>
  <c r="O67" i="20" s="1"/>
  <c r="A34" i="20" l="1"/>
  <c r="A35" i="20" s="1"/>
  <c r="A36" i="20" s="1"/>
  <c r="A40" i="20" s="1"/>
  <c r="A41" i="20" s="1"/>
  <c r="K70" i="20"/>
  <c r="O69" i="20"/>
  <c r="O70" i="20"/>
  <c r="K69" i="20"/>
  <c r="K67" i="20"/>
  <c r="M67" i="20"/>
  <c r="A42" i="20" l="1"/>
  <c r="A43" i="20" s="1"/>
  <c r="A47" i="20" s="1"/>
  <c r="A48" i="20" s="1"/>
  <c r="A49" i="20" s="1"/>
  <c r="A50" i="20" s="1"/>
  <c r="P63" i="20"/>
  <c r="D10" i="21"/>
  <c r="A54" i="20" l="1"/>
  <c r="A55" i="20" s="1"/>
  <c r="A56" i="20" s="1"/>
  <c r="A60" i="20" s="1"/>
  <c r="A61" i="20" s="1"/>
  <c r="A67" i="20" s="1"/>
  <c r="A69" i="20" s="1"/>
  <c r="A70" i="20" s="1"/>
  <c r="H20" i="20"/>
  <c r="H60" i="20"/>
  <c r="M60" i="20" l="1"/>
  <c r="K60" i="20"/>
  <c r="M20" i="20"/>
  <c r="K20" i="20"/>
  <c r="O60" i="20"/>
  <c r="O20" i="20"/>
  <c r="H30" i="20" l="1"/>
  <c r="H40" i="20"/>
  <c r="H54" i="20"/>
  <c r="H25" i="20"/>
  <c r="K54" i="20" l="1"/>
  <c r="M54" i="20"/>
  <c r="K40" i="20"/>
  <c r="M40" i="20"/>
  <c r="M25" i="20"/>
  <c r="K25" i="20"/>
  <c r="O30" i="20"/>
  <c r="M30" i="20"/>
  <c r="K30" i="20"/>
  <c r="O40" i="20"/>
  <c r="O25" i="20"/>
  <c r="O54" i="20"/>
  <c r="P14" i="20" l="1"/>
  <c r="D9" i="21" s="1"/>
  <c r="H12" i="20" l="1"/>
  <c r="H11" i="20"/>
  <c r="O12" i="20" l="1"/>
  <c r="O11" i="20"/>
  <c r="A10" i="21" l="1"/>
  <c r="H10" i="20" l="1"/>
  <c r="O10" i="20" s="1"/>
  <c r="P8" i="20" s="1"/>
  <c r="O72" i="20" l="1"/>
  <c r="A17" i="21"/>
  <c r="A16" i="21"/>
  <c r="A11" i="21"/>
  <c r="D8" i="21" l="1"/>
  <c r="D12" i="21" s="1"/>
  <c r="D13" i="21" s="1"/>
  <c r="D14" i="21" s="1"/>
  <c r="O73" i="20"/>
  <c r="O74" i="20" l="1"/>
  <c r="P72" i="20" s="1"/>
  <c r="P73" i="20" l="1"/>
  <c r="P74" i="20" s="1"/>
</calcChain>
</file>

<file path=xl/sharedStrings.xml><?xml version="1.0" encoding="utf-8"?>
<sst xmlns="http://schemas.openxmlformats.org/spreadsheetml/2006/main" count="166" uniqueCount="85">
  <si>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</si>
  <si>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</si>
  <si>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</si>
  <si>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</si>
  <si>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</si>
  <si>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</si>
  <si>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</si>
  <si>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</si>
  <si>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</si>
  <si>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</si>
  <si>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</si>
  <si>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</si>
  <si>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</si>
  <si>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</si>
  <si>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</si>
  <si>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</si>
  <si>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</si>
  <si>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</si>
  <si>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</si>
  <si>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</si>
  <si>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</si>
  <si>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</si>
  <si>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</si>
  <si>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</si>
  <si>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</si>
  <si>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SF</t>
  </si>
  <si>
    <t>UNIT LABOR COST</t>
  </si>
  <si>
    <t>TOTAL LABOR COST</t>
  </si>
  <si>
    <t>UNIT MATERIAL COST</t>
  </si>
  <si>
    <t>TOTAL MATERIAL COST</t>
  </si>
  <si>
    <t>CONCRETE</t>
  </si>
  <si>
    <t>DIV. 03</t>
  </si>
  <si>
    <t>BUILDING CONCRETE</t>
  </si>
  <si>
    <t>CY</t>
  </si>
  <si>
    <t>EARTHWORKS</t>
  </si>
  <si>
    <t>DIV.03</t>
  </si>
  <si>
    <t>DIV.31</t>
  </si>
  <si>
    <t>REFERENCE SHEET</t>
  </si>
  <si>
    <t>DETAIL SHEET</t>
  </si>
  <si>
    <t>Allowances</t>
  </si>
  <si>
    <t>Mobilization</t>
  </si>
  <si>
    <t>LBS</t>
  </si>
  <si>
    <t>STRUCTURAL SLABS</t>
  </si>
  <si>
    <t>CONCRETE STEM WALLS</t>
  </si>
  <si>
    <t>CONCRETE GRADE BEAM</t>
  </si>
  <si>
    <t>CONCRETE PIERS</t>
  </si>
  <si>
    <t>RAT SLAB</t>
  </si>
  <si>
    <t>4" Rat Slab @ Crawl Space</t>
  </si>
  <si>
    <t>DIV. 31</t>
  </si>
  <si>
    <t>EXCAVATION &amp; BACKFILL</t>
  </si>
  <si>
    <t>Wire Mesh For Rat Slab</t>
  </si>
  <si>
    <t>4" Thick Slab On Grade w/ #4 Bars @ 18" O.C. Each Way</t>
  </si>
  <si>
    <t xml:space="preserve"> #4 Bars @ 18" O.C. Each Way</t>
  </si>
  <si>
    <r>
      <t>P1 - 18" Dia Drilled Concrete Pier w/ (6) Verti. Bars &amp; #4 Spiral Ties Bars @ 3" O.C.</t>
    </r>
    <r>
      <rPr>
        <sz val="11"/>
        <color rgb="FFFF0000"/>
        <rFont val="Calibri"/>
        <family val="2"/>
        <scheme val="minor"/>
      </rPr>
      <t xml:space="preserve"> - 12' High</t>
    </r>
  </si>
  <si>
    <t>#4 Spiral Ties Bars @ 3" O.C.</t>
  </si>
  <si>
    <r>
      <t>P1 - 18" Dia Drilled Concrete Pier w/ (6) Verti. Bars &amp; #4 Spiral Ties Bars @ 3" O.C.</t>
    </r>
    <r>
      <rPr>
        <sz val="11"/>
        <color rgb="FFFF0000"/>
        <rFont val="Calibri"/>
        <family val="2"/>
        <scheme val="minor"/>
      </rPr>
      <t xml:space="preserve"> - 16' High</t>
    </r>
  </si>
  <si>
    <t>2#4 Bars Horizontal @ 24" O.C.</t>
  </si>
  <si>
    <t>#6 Verti. @ 6" O.C.</t>
  </si>
  <si>
    <t>RETAINING WALL</t>
  </si>
  <si>
    <t>#6 Bars @ 12" O.C. EW. Top &amp; Bottom.</t>
  </si>
  <si>
    <t xml:space="preserve">14" Thick Mat Slab </t>
  </si>
  <si>
    <t>#6 Bars @ 6" O.C. At Bottom - 9' Long</t>
  </si>
  <si>
    <t>(2) #5 Diagonal Reinf. Top &amp; Bottom At Corner - 8' Long</t>
  </si>
  <si>
    <t>#4 Bars @ 18" O.C. Verti.</t>
  </si>
  <si>
    <t>#4 Bar Cont.</t>
  </si>
  <si>
    <r>
      <t>8" Thick Concrete Stem Wall</t>
    </r>
    <r>
      <rPr>
        <sz val="12"/>
        <color rgb="FFFF0000"/>
        <rFont val="Arial"/>
        <family val="2"/>
      </rPr>
      <t xml:space="preserve"> - 12" High</t>
    </r>
  </si>
  <si>
    <t>(18"X18") Grade Beam w/ (3) #5 Bars Top &amp; Bottom</t>
  </si>
  <si>
    <t>(3) #5 Bars Top &amp; Bottom</t>
  </si>
  <si>
    <t>Excavation (For Basement)</t>
  </si>
  <si>
    <t>Backfill (Retaining Walls) - Free Draining Gravel Fill</t>
  </si>
  <si>
    <t>A-5</t>
  </si>
  <si>
    <t>S-2.2</t>
  </si>
  <si>
    <t>S-3.2</t>
  </si>
  <si>
    <t>S-2.1</t>
  </si>
  <si>
    <t>S-3.1</t>
  </si>
  <si>
    <t>#4 Bars @ 24" O.C. Verti</t>
  </si>
  <si>
    <t>(6) #6 Verti. Bars</t>
  </si>
  <si>
    <t>12" Thick Concrete Retaining Wall - 10' High</t>
  </si>
  <si>
    <t>MAT FOOTING</t>
  </si>
  <si>
    <t>Backfill (Slabs) - Gravel Fill</t>
  </si>
  <si>
    <t>PERMITS &amp; SITE SUPERVISION FEE</t>
  </si>
  <si>
    <t>www.biddingpartners.com</t>
  </si>
  <si>
    <t>Project Name: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</si>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</sst>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0.0"/>
    <numFmt numFmtId="168" formatCode="\+\1\ \(00\)\ 000\-0000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rgb="FFFF0000"/>
      <name val="Arial"/>
      <family val="2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2" fillId="0" borderId="0" applyNumberFormat="0" applyFill="0" applyBorder="0" applyAlignment="0" applyProtection="0"/>
  </cellStyleXfs>
  <cellXfs count="109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44" fontId="31" fillId="0" borderId="0" xfId="94" applyFont="1" applyBorder="1" applyAlignment="1">
      <alignment vertical="center" wrapText="1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1" fontId="31" fillId="0" borderId="14" xfId="0" applyNumberFormat="1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4" borderId="0" xfId="0" applyFont="1" applyFill="1" applyAlignment="1">
      <alignment horizontal="center" vertical="center"/>
    </xf>
    <xf numFmtId="0" fontId="28" fillId="24" borderId="0" xfId="0" applyFont="1" applyFill="1" applyAlignment="1">
      <alignment vertical="center" wrapText="1"/>
    </xf>
    <xf numFmtId="0" fontId="39" fillId="25" borderId="0" xfId="0" applyFont="1" applyFill="1" applyAlignment="1">
      <alignment horizontal="center" vertical="center"/>
    </xf>
    <xf numFmtId="0" fontId="39" fillId="25" borderId="0" xfId="0" applyFont="1" applyFill="1" applyAlignment="1">
      <alignment vertical="center" wrapText="1"/>
    </xf>
    <xf numFmtId="0" fontId="31" fillId="0" borderId="19" xfId="0" applyFont="1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167" fontId="31" fillId="0" borderId="0" xfId="0" applyNumberFormat="1" applyFont="1" applyAlignment="1">
      <alignment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0" xfId="0" applyFont="1"/>
    <xf numFmtId="0" fontId="27" fillId="0" borderId="0" xfId="0" applyFont="1" applyAlignment="1">
      <alignment horizontal="center" vertical="center"/>
    </xf>
    <xf numFmtId="0" fontId="27" fillId="0" borderId="16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7" xfId="0" applyBorder="1" applyAlignment="1">
      <alignment vertical="center"/>
    </xf>
    <xf numFmtId="166" fontId="31" fillId="0" borderId="0" xfId="89" applyNumberFormat="1" applyFont="1" applyAlignment="1">
      <alignment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0" fontId="30" fillId="27" borderId="13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vertical="center"/>
    </xf>
    <xf numFmtId="41" fontId="31" fillId="27" borderId="11" xfId="0" applyNumberFormat="1" applyFont="1" applyFill="1" applyBorder="1" applyAlignment="1">
      <alignment vertical="center"/>
    </xf>
    <xf numFmtId="0" fontId="31" fillId="27" borderId="11" xfId="0" applyFont="1" applyFill="1" applyBorder="1" applyAlignment="1">
      <alignment vertical="center"/>
    </xf>
    <xf numFmtId="165" fontId="30" fillId="27" borderId="13" xfId="0" applyNumberFormat="1" applyFont="1" applyFill="1" applyBorder="1" applyAlignment="1">
      <alignment vertical="center"/>
    </xf>
    <xf numFmtId="0" fontId="31" fillId="0" borderId="0" xfId="0" applyFont="1" applyBorder="1" applyAlignment="1">
      <alignment vertical="center"/>
    </xf>
    <xf numFmtId="41" fontId="27" fillId="28" borderId="0" xfId="0" applyNumberFormat="1" applyFont="1" applyFill="1" applyBorder="1" applyAlignment="1">
      <alignment vertical="center"/>
    </xf>
    <xf numFmtId="0" fontId="27" fillId="28" borderId="0" xfId="0" applyFont="1" applyFill="1" applyBorder="1" applyAlignment="1">
      <alignment vertical="center"/>
    </xf>
    <xf numFmtId="0" fontId="34" fillId="28" borderId="0" xfId="0" applyFont="1" applyFill="1" applyBorder="1" applyAlignment="1">
      <alignment vertical="center"/>
    </xf>
    <xf numFmtId="0" fontId="28" fillId="28" borderId="0" xfId="0" applyFont="1" applyFill="1" applyBorder="1" applyAlignment="1">
      <alignment vertical="center" wrapText="1"/>
    </xf>
    <xf numFmtId="168" fontId="44" fillId="28" borderId="0" xfId="0" applyNumberFormat="1" applyFont="1" applyFill="1" applyBorder="1" applyAlignment="1">
      <alignment vertical="center"/>
    </xf>
    <xf numFmtId="0" fontId="30" fillId="28" borderId="0" xfId="0" applyFont="1" applyFill="1" applyBorder="1" applyAlignment="1">
      <alignment horizontal="center" vertical="center"/>
    </xf>
    <xf numFmtId="0" fontId="27" fillId="28" borderId="0" xfId="0" applyFont="1" applyFill="1" applyBorder="1" applyAlignment="1">
      <alignment horizontal="center" vertical="center"/>
    </xf>
    <xf numFmtId="2" fontId="32" fillId="28" borderId="0" xfId="0" applyNumberFormat="1" applyFont="1" applyFill="1" applyBorder="1" applyAlignment="1">
      <alignment horizontal="center" vertical="center" wrapText="1"/>
    </xf>
    <xf numFmtId="0" fontId="31" fillId="28" borderId="0" xfId="0" applyFont="1" applyFill="1" applyBorder="1" applyAlignment="1">
      <alignment vertical="center"/>
    </xf>
    <xf numFmtId="0" fontId="28" fillId="28" borderId="0" xfId="0" applyFont="1" applyFill="1" applyBorder="1" applyAlignment="1">
      <alignment horizontal="right" vertical="center"/>
    </xf>
    <xf numFmtId="14" fontId="28" fillId="28" borderId="0" xfId="0" applyNumberFormat="1" applyFont="1" applyFill="1" applyBorder="1" applyAlignment="1">
      <alignment vertical="center"/>
    </xf>
    <xf numFmtId="2" fontId="41" fillId="26" borderId="21" xfId="91" applyNumberFormat="1" applyFont="1" applyFill="1" applyBorder="1" applyAlignment="1">
      <alignment horizontal="center" vertical="center"/>
    </xf>
    <xf numFmtId="2" fontId="41" fillId="26" borderId="11" xfId="91" applyNumberFormat="1" applyFont="1" applyFill="1" applyBorder="1" applyAlignment="1">
      <alignment horizontal="center" vertical="center" wrapText="1"/>
    </xf>
    <xf numFmtId="2" fontId="41" fillId="26" borderId="11" xfId="91" applyNumberFormat="1" applyFont="1" applyFill="1" applyBorder="1" applyAlignment="1">
      <alignment horizontal="center" vertical="center"/>
    </xf>
    <xf numFmtId="2" fontId="41" fillId="26" borderId="22" xfId="91" applyNumberFormat="1" applyFont="1" applyFill="1" applyBorder="1" applyAlignment="1">
      <alignment horizontal="center" vertical="center" wrapText="1"/>
    </xf>
    <xf numFmtId="0" fontId="29" fillId="28" borderId="24" xfId="0" applyFont="1" applyFill="1" applyBorder="1" applyAlignment="1">
      <alignment horizontal="left" vertical="center"/>
    </xf>
    <xf numFmtId="0" fontId="0" fillId="28" borderId="20" xfId="0" applyFill="1" applyBorder="1"/>
    <xf numFmtId="0" fontId="37" fillId="28" borderId="20" xfId="0" applyFont="1" applyFill="1" applyBorder="1" applyAlignment="1">
      <alignment vertical="center"/>
    </xf>
    <xf numFmtId="0" fontId="27" fillId="28" borderId="20" xfId="0" applyFont="1" applyFill="1" applyBorder="1" applyAlignment="1">
      <alignment vertical="center"/>
    </xf>
    <xf numFmtId="0" fontId="29" fillId="28" borderId="25" xfId="0" applyFont="1" applyFill="1" applyBorder="1" applyAlignment="1">
      <alignment horizontal="left" vertical="center"/>
    </xf>
    <xf numFmtId="0" fontId="27" fillId="28" borderId="25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3" xfId="0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2" fontId="41" fillId="26" borderId="22" xfId="91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36" fillId="28" borderId="20" xfId="100" applyFont="1" applyFill="1" applyBorder="1" applyAlignment="1">
      <alignment vertical="center"/>
    </xf>
    <xf numFmtId="41" fontId="27" fillId="28" borderId="20" xfId="0" applyNumberFormat="1" applyFont="1" applyFill="1" applyBorder="1" applyAlignment="1">
      <alignment vertical="center"/>
    </xf>
    <xf numFmtId="0" fontId="34" fillId="28" borderId="20" xfId="0" applyFont="1" applyFill="1" applyBorder="1" applyAlignment="1">
      <alignment vertical="center"/>
    </xf>
    <xf numFmtId="0" fontId="42" fillId="28" borderId="20" xfId="101" applyFill="1" applyBorder="1" applyAlignment="1">
      <alignment vertical="top"/>
    </xf>
    <xf numFmtId="0" fontId="0" fillId="0" borderId="0" xfId="0" applyBorder="1"/>
    <xf numFmtId="0" fontId="27" fillId="28" borderId="27" xfId="0" applyFont="1" applyFill="1" applyBorder="1" applyAlignment="1">
      <alignment vertical="center"/>
    </xf>
    <xf numFmtId="0" fontId="31" fillId="28" borderId="27" xfId="0" applyFont="1" applyFill="1" applyBorder="1" applyAlignment="1">
      <alignment vertical="center"/>
    </xf>
    <xf numFmtId="168" fontId="46" fillId="28" borderId="21" xfId="101" applyNumberFormat="1" applyFont="1" applyFill="1" applyBorder="1" applyAlignment="1">
      <alignment horizontal="center" vertical="center"/>
    </xf>
    <xf numFmtId="168" fontId="46" fillId="28" borderId="11" xfId="0" applyNumberFormat="1" applyFont="1" applyFill="1" applyBorder="1" applyAlignment="1">
      <alignment horizontal="center" vertical="center"/>
    </xf>
    <xf numFmtId="168" fontId="46" fillId="28" borderId="22" xfId="0" applyNumberFormat="1" applyFont="1" applyFill="1" applyBorder="1" applyAlignment="1">
      <alignment horizontal="center" vertical="center"/>
    </xf>
    <xf numFmtId="168" fontId="47" fillId="28" borderId="21" xfId="101" applyNumberFormat="1" applyFont="1" applyFill="1" applyBorder="1" applyAlignment="1">
      <alignment horizontal="center" vertical="center"/>
    </xf>
    <xf numFmtId="168" fontId="47" fillId="28" borderId="11" xfId="101" applyNumberFormat="1" applyFont="1" applyFill="1" applyBorder="1" applyAlignment="1">
      <alignment horizontal="center" vertical="center"/>
    </xf>
    <xf numFmtId="168" fontId="47" fillId="28" borderId="22" xfId="101" applyNumberFormat="1" applyFont="1" applyFill="1" applyBorder="1" applyAlignment="1">
      <alignment horizontal="center" vertical="center"/>
    </xf>
    <xf numFmtId="0" fontId="43" fillId="28" borderId="20" xfId="101" applyFont="1" applyFill="1" applyBorder="1" applyAlignment="1">
      <alignment horizontal="center" vertical="top" wrapText="1"/>
    </xf>
    <xf numFmtId="0" fontId="43" fillId="28" borderId="26" xfId="101" applyFont="1" applyFill="1" applyBorder="1" applyAlignment="1">
      <alignment horizontal="center" vertical="top" wrapText="1"/>
    </xf>
    <xf numFmtId="0" fontId="31" fillId="28" borderId="0" xfId="0" applyFont="1" applyFill="1" applyBorder="1" applyAlignment="1">
      <alignment horizontal="center" vertical="center" wrapText="1"/>
    </xf>
    <xf numFmtId="0" fontId="45" fillId="28" borderId="0" xfId="0" applyFont="1" applyFill="1" applyBorder="1" applyAlignment="1">
      <alignment horizontal="center" vertical="center" wrapText="1"/>
    </xf>
    <xf numFmtId="0" fontId="45" fillId="28" borderId="27" xfId="0" applyFont="1" applyFill="1" applyBorder="1" applyAlignment="1">
      <alignment horizontal="center" vertical="center" wrapText="1"/>
    </xf>
    <xf numFmtId="0" fontId="43" fillId="28" borderId="0" xfId="101" applyFont="1" applyFill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31" fillId="28" borderId="20" xfId="0" applyFont="1" applyFill="1" applyBorder="1" applyAlignment="1">
      <alignment horizontal="center" vertical="center" wrapText="1"/>
    </xf>
    <xf numFmtId="0" fontId="31" fillId="28" borderId="26" xfId="0" applyFont="1" applyFill="1" applyBorder="1" applyAlignment="1">
      <alignment horizontal="center" vertical="center" wrapText="1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231322</xdr:colOff>
      <xdr:row>0</xdr:row>
      <xdr:rowOff>95250</xdr:rowOff>
    </xdr:from>
    <xdr:to>
      <xdr:col>2</xdr:col>
      <xdr:colOff>1629656</xdr:colOff>
      <xdr:row>1</xdr:row>
      <xdr:rowOff>592851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1322" y="95250"/>
          <a:ext cx="2554941" cy="8649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344737</xdr:colOff>
      <xdr:row>0</xdr:row>
      <xdr:rowOff>176892</xdr:rowOff>
    </xdr:from>
    <xdr:to>
      <xdr:col>2</xdr:col>
      <xdr:colOff>1765607</xdr:colOff>
      <xdr:row>1</xdr:row>
      <xdr:rowOff>775607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0166" y="176892"/>
          <a:ext cx="2999298" cy="1020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7"/>
  <sheetViews>
    <sheetView showZeros="0" view="pageBreakPreview" zoomScale="70" zoomScaleSheetLayoutView="70" workbookViewId="0">
      <selection activeCell="G3" sqref="G3:K3"/>
    </sheetView>
  </sheetViews>
  <sheetFormatPr defaultColWidth="8.88671875" defaultRowHeight="15" x14ac:dyDescent="0.2"/>
  <cols>
    <col min="1" max="1" width="6.21875" style="17" customWidth="1"/>
    <col min="2" max="2" width="7.33203125" style="5" bestFit="1" customWidth="1"/>
    <col min="3" max="3" width="43.109375" style="5" customWidth="1"/>
    <col min="4" max="4" width="16" style="7" bestFit="1" customWidth="1"/>
    <col min="5" max="6" width="16.109375" style="5" customWidth="1"/>
    <col min="7" max="7" width="18" style="15" customWidth="1"/>
    <col min="8" max="16384" width="8.88671875" style="5"/>
  </cols>
  <sheetData>
    <row r="1" spans="1:17" s="59" customFormat="1" ht="28.9" customHeight="1" x14ac:dyDescent="0.2">
      <c r="A1" s="73"/>
      <c r="B1" s="74"/>
      <c r="C1" s="74"/>
      <c r="D1" s="75"/>
      <c r="E1" s="99"/>
      <c r="F1" s="99"/>
      <c r="G1" s="76"/>
      <c r="H1" s="88"/>
      <c r="I1" s="89"/>
      <c r="J1" s="99"/>
      <c r="K1" s="100"/>
      <c r="L1" s="101"/>
      <c r="M1" s="101"/>
      <c r="N1" s="101"/>
      <c r="O1" s="101"/>
      <c r="P1" s="101"/>
      <c r="Q1" s="61"/>
    </row>
    <row r="2" spans="1:17" s="59" customFormat="1" ht="56.45" customHeight="1" thickBot="1" x14ac:dyDescent="0.25">
      <c r="A2" s="77"/>
      <c r="E2" s="104" t="s">
        <v>82</v>
      </c>
      <c r="F2" s="104"/>
      <c r="G2" s="102"/>
      <c r="H2" s="102"/>
      <c r="I2" s="102"/>
      <c r="J2" s="102"/>
      <c r="K2" s="103"/>
      <c r="L2" s="66"/>
      <c r="M2" s="66"/>
      <c r="N2" s="66"/>
      <c r="O2" s="66"/>
      <c r="P2" s="63"/>
    </row>
    <row r="3" spans="1:17" s="59" customFormat="1" ht="27.6" customHeight="1" thickBot="1" x14ac:dyDescent="0.25">
      <c r="A3" s="93" t="s">
        <v>81</v>
      </c>
      <c r="B3" s="94"/>
      <c r="C3" s="95"/>
      <c r="E3" s="104" t="s">
        <v>83</v>
      </c>
      <c r="F3" s="104"/>
      <c r="G3" s="102"/>
      <c r="H3" s="102"/>
      <c r="I3" s="102"/>
      <c r="J3" s="102"/>
      <c r="K3" s="103"/>
      <c r="L3" s="66"/>
      <c r="M3" s="66"/>
      <c r="N3" s="67"/>
      <c r="O3" s="68"/>
    </row>
    <row r="4" spans="1:17" s="59" customFormat="1" ht="28.15" customHeight="1" thickBot="1" x14ac:dyDescent="0.25">
      <c r="A4" s="96" t="s">
        <v>84</v>
      </c>
      <c r="B4" s="97"/>
      <c r="C4" s="98"/>
      <c r="E4" s="65"/>
      <c r="F4" s="58"/>
      <c r="I4" s="66"/>
      <c r="J4" s="66"/>
      <c r="K4" s="92"/>
      <c r="L4" s="66"/>
      <c r="M4" s="66"/>
      <c r="N4" s="67"/>
      <c r="O4" s="68"/>
    </row>
    <row r="5" spans="1:17" s="59" customFormat="1" ht="12" customHeight="1" thickBot="1" x14ac:dyDescent="0.25">
      <c r="A5" s="78"/>
      <c r="B5" s="64"/>
      <c r="C5" s="64"/>
      <c r="E5" s="65"/>
      <c r="F5" s="58"/>
      <c r="I5" s="66"/>
      <c r="J5" s="66"/>
      <c r="K5" s="92"/>
      <c r="L5" s="66"/>
      <c r="M5" s="66"/>
      <c r="N5" s="67"/>
      <c r="O5" s="68"/>
    </row>
    <row r="6" spans="1:17" ht="15.75" thickBot="1" x14ac:dyDescent="0.25">
      <c r="A6" s="69"/>
      <c r="B6" s="71" t="s">
        <v>15</v>
      </c>
      <c r="C6" s="71" t="s">
        <v>0</v>
      </c>
      <c r="D6" s="71" t="s">
        <v>16</v>
      </c>
      <c r="E6" s="71" t="s">
        <v>17</v>
      </c>
      <c r="F6" s="71"/>
      <c r="G6" s="71"/>
      <c r="H6" s="71"/>
      <c r="I6" s="71"/>
      <c r="J6" s="71"/>
      <c r="K6" s="82"/>
    </row>
    <row r="7" spans="1:17" s="7" customFormat="1" x14ac:dyDescent="0.2">
      <c r="A7" s="83"/>
      <c r="G7" s="57"/>
      <c r="H7" s="57"/>
      <c r="I7" s="57"/>
      <c r="J7" s="57"/>
      <c r="K7" s="57"/>
    </row>
    <row r="8" spans="1:17" s="7" customFormat="1" x14ac:dyDescent="0.2">
      <c r="A8" s="83"/>
      <c r="B8" s="84" t="s">
        <v>18</v>
      </c>
      <c r="C8" s="7" t="s">
        <v>19</v>
      </c>
      <c r="D8" s="20">
        <f>ESTIMATE!P8</f>
        <v>23000</v>
      </c>
      <c r="E8" s="1"/>
      <c r="F8" s="6"/>
      <c r="G8" s="81"/>
      <c r="H8" s="57"/>
      <c r="I8" s="57"/>
      <c r="J8" s="57"/>
      <c r="K8" s="57"/>
    </row>
    <row r="9" spans="1:17" s="7" customFormat="1" x14ac:dyDescent="0.2">
      <c r="A9" s="83"/>
      <c r="B9" s="84" t="s">
        <v>35</v>
      </c>
      <c r="C9" s="7" t="s">
        <v>30</v>
      </c>
      <c r="D9" s="21">
        <f>ESTIMATE!P14</f>
        <v>246744.57773696299</v>
      </c>
      <c r="G9" s="81"/>
      <c r="H9" s="57"/>
      <c r="I9" s="57"/>
      <c r="J9" s="57"/>
      <c r="K9" s="57"/>
    </row>
    <row r="10" spans="1:17" s="7" customFormat="1" x14ac:dyDescent="0.2">
      <c r="A10" s="83" t="str">
        <f>IF(G10&lt;&gt;"",1+MAX($A$1:A9),"")</f>
        <v/>
      </c>
      <c r="B10" s="84" t="s">
        <v>36</v>
      </c>
      <c r="C10" s="7" t="s">
        <v>34</v>
      </c>
      <c r="D10" s="21">
        <f>ESTIMATE!P63</f>
        <v>141957.47703703702</v>
      </c>
      <c r="G10" s="57"/>
      <c r="H10" s="57"/>
      <c r="I10" s="57"/>
      <c r="J10" s="57"/>
      <c r="K10" s="57"/>
    </row>
    <row r="11" spans="1:17" s="7" customFormat="1" x14ac:dyDescent="0.2">
      <c r="A11" s="83" t="str">
        <f>IF(G11&lt;&gt;"",1+MAX($A$1:A9),"")</f>
        <v/>
      </c>
      <c r="B11" s="84"/>
      <c r="D11" s="21"/>
      <c r="G11" s="57"/>
      <c r="H11" s="57"/>
      <c r="I11" s="57"/>
      <c r="J11" s="57"/>
      <c r="K11" s="57"/>
    </row>
    <row r="12" spans="1:17" s="7" customFormat="1" x14ac:dyDescent="0.2">
      <c r="A12" s="83"/>
      <c r="C12" s="7" t="s">
        <v>20</v>
      </c>
      <c r="D12" s="21">
        <f>SUM(D8:D11)</f>
        <v>411702.05477400002</v>
      </c>
      <c r="G12" s="57"/>
      <c r="H12" s="57"/>
      <c r="I12" s="57"/>
      <c r="J12" s="57"/>
      <c r="K12" s="57"/>
    </row>
    <row r="13" spans="1:17" s="7" customFormat="1" x14ac:dyDescent="0.2">
      <c r="A13" s="83"/>
      <c r="C13" s="22" t="s">
        <v>21</v>
      </c>
      <c r="D13" s="23">
        <f>0.25*D12</f>
        <v>102925.5136935</v>
      </c>
      <c r="G13" s="57"/>
      <c r="H13" s="57"/>
      <c r="I13" s="57"/>
      <c r="J13" s="57"/>
      <c r="K13" s="57"/>
    </row>
    <row r="14" spans="1:17" x14ac:dyDescent="0.2">
      <c r="A14" s="83"/>
      <c r="B14" s="7"/>
      <c r="C14" s="22" t="s">
        <v>8</v>
      </c>
      <c r="D14" s="23">
        <f>SUM(D12:D13)</f>
        <v>514627.56846750004</v>
      </c>
      <c r="E14" s="7"/>
      <c r="F14" s="7"/>
      <c r="G14" s="57"/>
      <c r="H14" s="79"/>
      <c r="I14" s="79"/>
      <c r="J14" s="79"/>
      <c r="K14" s="79"/>
    </row>
    <row r="15" spans="1:17" s="7" customFormat="1" x14ac:dyDescent="0.2">
      <c r="A15" s="85"/>
      <c r="B15" s="5"/>
      <c r="C15" s="22"/>
      <c r="D15" s="23"/>
      <c r="E15" s="5"/>
      <c r="F15" s="5"/>
      <c r="G15" s="57"/>
      <c r="H15" s="57"/>
      <c r="I15" s="57"/>
      <c r="J15" s="57"/>
      <c r="K15" s="57"/>
    </row>
    <row r="16" spans="1:17" x14ac:dyDescent="0.2">
      <c r="A16" s="85" t="str">
        <f>IF(G27&lt;&gt;"",1+MAX($A$1:A15),"")</f>
        <v/>
      </c>
      <c r="C16" s="5" t="s">
        <v>22</v>
      </c>
      <c r="D16" s="5"/>
      <c r="G16" s="57"/>
      <c r="H16" s="79"/>
      <c r="I16" s="79"/>
      <c r="J16" s="79"/>
      <c r="K16" s="79"/>
    </row>
    <row r="17" spans="1:11" ht="15.75" x14ac:dyDescent="0.2">
      <c r="A17" s="85" t="str">
        <f>IF(G28&lt;&gt;"",1+MAX($A$1:A16),"")</f>
        <v/>
      </c>
      <c r="C17" s="19" t="s">
        <v>23</v>
      </c>
      <c r="D17" s="5"/>
      <c r="G17" s="57"/>
      <c r="H17" s="79"/>
      <c r="I17" s="79"/>
      <c r="J17" s="79"/>
      <c r="K17" s="79"/>
    </row>
    <row r="18" spans="1:11" x14ac:dyDescent="0.2">
      <c r="A18" s="85"/>
      <c r="C18" s="7"/>
      <c r="D18" s="5"/>
      <c r="G18" s="79"/>
      <c r="H18" s="79"/>
      <c r="I18" s="79"/>
      <c r="J18" s="79"/>
      <c r="K18" s="79"/>
    </row>
    <row r="19" spans="1:11" ht="15.75" thickBot="1" x14ac:dyDescent="0.25">
      <c r="G19" s="80"/>
      <c r="H19" s="79"/>
      <c r="I19" s="79"/>
      <c r="J19" s="79"/>
      <c r="K19" s="79"/>
    </row>
    <row r="20" spans="1:11" x14ac:dyDescent="0.2">
      <c r="G20" s="5"/>
    </row>
    <row r="21" spans="1:11" x14ac:dyDescent="0.2">
      <c r="G21" s="5"/>
    </row>
    <row r="22" spans="1:11" x14ac:dyDescent="0.2">
      <c r="G22" s="5"/>
    </row>
    <row r="23" spans="1:11" x14ac:dyDescent="0.2">
      <c r="G23" s="5"/>
    </row>
    <row r="24" spans="1:11" x14ac:dyDescent="0.2">
      <c r="G24" s="5"/>
    </row>
    <row r="25" spans="1:11" x14ac:dyDescent="0.2">
      <c r="G25" s="5"/>
    </row>
    <row r="26" spans="1:11" x14ac:dyDescent="0.2">
      <c r="G26" s="5"/>
    </row>
    <row r="27" spans="1:11" x14ac:dyDescent="0.2">
      <c r="G27" s="5"/>
    </row>
    <row r="28" spans="1:11" x14ac:dyDescent="0.2">
      <c r="G28" s="5"/>
    </row>
    <row r="29" spans="1:11" x14ac:dyDescent="0.2">
      <c r="G29" s="5"/>
    </row>
    <row r="30" spans="1:11" x14ac:dyDescent="0.2">
      <c r="G30" s="5"/>
    </row>
    <row r="31" spans="1:11" x14ac:dyDescent="0.2">
      <c r="G31" s="5"/>
    </row>
    <row r="32" spans="1:11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  <row r="297" spans="7:7" x14ac:dyDescent="0.2">
      <c r="G297" s="5"/>
    </row>
  </sheetData>
  <mergeCells count="9">
    <mergeCell ref="A3:C3"/>
    <mergeCell ref="A4:C4"/>
    <mergeCell ref="J1:K1"/>
    <mergeCell ref="L1:P1"/>
    <mergeCell ref="G2:K2"/>
    <mergeCell ref="E1:F1"/>
    <mergeCell ref="E2:F2"/>
    <mergeCell ref="E3:F3"/>
    <mergeCell ref="G3:K3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view="pageBreakPreview" zoomScale="70" zoomScaleSheetLayoutView="70" workbookViewId="0">
      <selection activeCell="E2" sqref="E2"/>
    </sheetView>
  </sheetViews>
  <sheetFormatPr defaultColWidth="8.88671875" defaultRowHeight="15.75" x14ac:dyDescent="0.2"/>
  <cols>
    <col min="1" max="1" width="5" style="44" customWidth="1"/>
    <col min="2" max="2" width="18.33203125" style="42" customWidth="1"/>
    <col min="3" max="3" width="20.88671875" style="42" customWidth="1"/>
    <col min="4" max="4" width="9.109375" style="42" customWidth="1"/>
    <col min="5" max="5" width="82.109375" style="42" customWidth="1"/>
    <col min="6" max="6" width="11.21875" style="41" customWidth="1"/>
    <col min="7" max="7" width="9.77734375" style="42" customWidth="1"/>
    <col min="8" max="8" width="9.21875" style="42" customWidth="1"/>
    <col min="9" max="13" width="12" style="7" customWidth="1"/>
    <col min="14" max="14" width="9.21875" style="42" bestFit="1" customWidth="1"/>
    <col min="15" max="15" width="11.21875" style="42" bestFit="1" customWidth="1"/>
    <col min="16" max="16" width="15.6640625" style="45" customWidth="1"/>
    <col min="17" max="17" width="29.6640625" style="42" customWidth="1"/>
    <col min="18" max="18" width="28" style="42" customWidth="1"/>
    <col min="19" max="16384" width="8.88671875" style="42"/>
  </cols>
  <sheetData>
    <row r="1" spans="1:16" s="59" customFormat="1" ht="33" customHeight="1" x14ac:dyDescent="0.2">
      <c r="A1" s="73"/>
      <c r="B1" s="74"/>
      <c r="C1" s="74"/>
      <c r="D1" s="75"/>
      <c r="E1" s="86"/>
      <c r="F1" s="87"/>
      <c r="G1" s="76"/>
      <c r="H1" s="88"/>
      <c r="I1" s="89"/>
      <c r="J1" s="99"/>
      <c r="K1" s="99"/>
      <c r="L1" s="107"/>
      <c r="M1" s="107"/>
      <c r="N1" s="107"/>
      <c r="O1" s="107"/>
      <c r="P1" s="108"/>
    </row>
    <row r="2" spans="1:16" s="59" customFormat="1" ht="74.45" customHeight="1" thickBot="1" x14ac:dyDescent="0.25">
      <c r="A2" s="77"/>
      <c r="E2" s="90"/>
      <c r="F2" s="58"/>
      <c r="H2" s="60"/>
      <c r="I2" s="62"/>
      <c r="J2" s="104" t="s">
        <v>82</v>
      </c>
      <c r="K2" s="104"/>
      <c r="L2" s="102"/>
      <c r="M2" s="102"/>
      <c r="N2" s="102"/>
      <c r="O2" s="102"/>
      <c r="P2" s="103"/>
    </row>
    <row r="3" spans="1:16" s="59" customFormat="1" ht="37.15" customHeight="1" thickBot="1" x14ac:dyDescent="0.25">
      <c r="A3" s="93" t="s">
        <v>81</v>
      </c>
      <c r="B3" s="94"/>
      <c r="C3" s="94"/>
      <c r="D3" s="95"/>
      <c r="E3" s="65"/>
      <c r="F3" s="58"/>
      <c r="I3" s="66"/>
      <c r="J3" s="104" t="s">
        <v>83</v>
      </c>
      <c r="K3" s="104"/>
      <c r="L3" s="102"/>
      <c r="M3" s="102"/>
      <c r="N3" s="102"/>
      <c r="O3" s="102"/>
      <c r="P3" s="103"/>
    </row>
    <row r="4" spans="1:16" s="59" customFormat="1" ht="35.450000000000003" customHeight="1" thickBot="1" x14ac:dyDescent="0.25">
      <c r="A4" s="96">
        <v>3479940941</v>
      </c>
      <c r="B4" s="97"/>
      <c r="C4" s="97"/>
      <c r="D4" s="98"/>
      <c r="E4" s="65"/>
      <c r="F4" s="58"/>
      <c r="I4" s="66"/>
      <c r="J4" s="66"/>
      <c r="K4" s="66"/>
      <c r="L4" s="66"/>
      <c r="M4" s="66"/>
      <c r="N4" s="67"/>
      <c r="O4" s="68"/>
      <c r="P4" s="91"/>
    </row>
    <row r="5" spans="1:16" s="59" customFormat="1" ht="12.6" customHeight="1" thickBot="1" x14ac:dyDescent="0.25">
      <c r="A5" s="78"/>
      <c r="E5" s="65"/>
      <c r="F5" s="58"/>
      <c r="I5" s="66"/>
      <c r="J5" s="66"/>
      <c r="K5" s="66"/>
      <c r="L5" s="66"/>
      <c r="M5" s="66"/>
      <c r="N5" s="67"/>
      <c r="O5" s="68"/>
      <c r="P5" s="91"/>
    </row>
    <row r="6" spans="1:16" ht="40.5" customHeight="1" thickBot="1" x14ac:dyDescent="0.25">
      <c r="A6" s="69" t="s">
        <v>3</v>
      </c>
      <c r="B6" s="70" t="s">
        <v>37</v>
      </c>
      <c r="C6" s="71" t="s">
        <v>38</v>
      </c>
      <c r="D6" s="71" t="s">
        <v>10</v>
      </c>
      <c r="E6" s="71" t="s">
        <v>0</v>
      </c>
      <c r="F6" s="71" t="s">
        <v>11</v>
      </c>
      <c r="G6" s="70" t="s">
        <v>12</v>
      </c>
      <c r="H6" s="70" t="s">
        <v>4</v>
      </c>
      <c r="I6" s="70" t="s">
        <v>5</v>
      </c>
      <c r="J6" s="70" t="s">
        <v>26</v>
      </c>
      <c r="K6" s="70" t="s">
        <v>27</v>
      </c>
      <c r="L6" s="70" t="s">
        <v>28</v>
      </c>
      <c r="M6" s="70" t="s">
        <v>29</v>
      </c>
      <c r="N6" s="70" t="s">
        <v>1</v>
      </c>
      <c r="O6" s="70" t="s">
        <v>6</v>
      </c>
      <c r="P6" s="72" t="s">
        <v>7</v>
      </c>
    </row>
    <row r="7" spans="1:16" s="7" customFormat="1" thickBot="1" x14ac:dyDescent="0.25">
      <c r="A7" s="26"/>
      <c r="F7" s="38"/>
      <c r="P7" s="8"/>
    </row>
    <row r="8" spans="1:16" ht="16.5" thickBot="1" x14ac:dyDescent="0.25">
      <c r="A8" s="51"/>
      <c r="B8" s="52"/>
      <c r="C8" s="52"/>
      <c r="D8" s="52" t="s">
        <v>13</v>
      </c>
      <c r="E8" s="53" t="s">
        <v>14</v>
      </c>
      <c r="F8" s="54"/>
      <c r="G8" s="55"/>
      <c r="H8" s="55"/>
      <c r="I8" s="55"/>
      <c r="J8" s="55"/>
      <c r="K8" s="55"/>
      <c r="L8" s="55"/>
      <c r="M8" s="55"/>
      <c r="N8" s="55"/>
      <c r="O8" s="55"/>
      <c r="P8" s="56">
        <f>SUM(O10:O12)</f>
        <v>23000</v>
      </c>
    </row>
    <row r="9" spans="1:16" s="7" customFormat="1" ht="15" x14ac:dyDescent="0.2">
      <c r="A9" s="26"/>
      <c r="B9" s="36"/>
      <c r="C9" s="36"/>
      <c r="F9" s="38"/>
      <c r="P9" s="8"/>
    </row>
    <row r="10" spans="1:16" s="7" customFormat="1" ht="15" x14ac:dyDescent="0.2">
      <c r="A10" s="25">
        <f>IF(I10&lt;&gt;"",1+MAX($A$6:A9),"")</f>
        <v>1</v>
      </c>
      <c r="B10" s="26"/>
      <c r="C10" s="26"/>
      <c r="E10" s="7" t="s">
        <v>80</v>
      </c>
      <c r="F10" s="6">
        <v>1</v>
      </c>
      <c r="G10" s="1">
        <v>0</v>
      </c>
      <c r="H10" s="2">
        <f t="shared" ref="H10" si="0">F10*(1+G10)</f>
        <v>1</v>
      </c>
      <c r="I10" s="14" t="s">
        <v>24</v>
      </c>
      <c r="J10" s="14"/>
      <c r="K10" s="14"/>
      <c r="L10" s="14"/>
      <c r="M10" s="14"/>
      <c r="N10" s="48">
        <v>12000</v>
      </c>
      <c r="O10" s="4">
        <f t="shared" ref="O10" si="1">N10*H10</f>
        <v>12000</v>
      </c>
      <c r="P10" s="8"/>
    </row>
    <row r="11" spans="1:16" s="7" customFormat="1" ht="15" x14ac:dyDescent="0.2">
      <c r="A11" s="25">
        <f>IF(I11&lt;&gt;"",1+MAX($A$6:A10),"")</f>
        <v>2</v>
      </c>
      <c r="B11" s="26"/>
      <c r="C11" s="26"/>
      <c r="E11" s="24" t="s">
        <v>39</v>
      </c>
      <c r="F11" s="6">
        <v>1</v>
      </c>
      <c r="G11" s="1">
        <v>0</v>
      </c>
      <c r="H11" s="2">
        <f t="shared" ref="H11:H12" si="2">F11*(1+G11)</f>
        <v>1</v>
      </c>
      <c r="I11" s="14" t="s">
        <v>24</v>
      </c>
      <c r="J11" s="14"/>
      <c r="K11" s="14"/>
      <c r="L11" s="14"/>
      <c r="M11" s="14"/>
      <c r="N11" s="48">
        <v>6000</v>
      </c>
      <c r="O11" s="4">
        <f t="shared" ref="O11:O12" si="3">N11*H11</f>
        <v>6000</v>
      </c>
      <c r="P11" s="8"/>
    </row>
    <row r="12" spans="1:16" s="7" customFormat="1" ht="15" x14ac:dyDescent="0.2">
      <c r="A12" s="25">
        <f>IF(I12&lt;&gt;"",1+MAX($A$6:A11),"")</f>
        <v>3</v>
      </c>
      <c r="B12" s="26"/>
      <c r="C12" s="26"/>
      <c r="E12" s="24" t="s">
        <v>40</v>
      </c>
      <c r="F12" s="6">
        <v>1</v>
      </c>
      <c r="G12" s="1">
        <v>0</v>
      </c>
      <c r="H12" s="2">
        <f t="shared" si="2"/>
        <v>1</v>
      </c>
      <c r="I12" s="14" t="s">
        <v>24</v>
      </c>
      <c r="J12" s="14"/>
      <c r="K12" s="14"/>
      <c r="L12" s="14"/>
      <c r="M12" s="14"/>
      <c r="N12" s="48">
        <v>5000</v>
      </c>
      <c r="O12" s="4">
        <f t="shared" si="3"/>
        <v>5000</v>
      </c>
      <c r="P12" s="8"/>
    </row>
    <row r="13" spans="1:16" s="43" customFormat="1" ht="16.5" thickBot="1" x14ac:dyDescent="0.3">
      <c r="A13" s="25" t="str">
        <f>IF(I13&lt;&gt;"",1+MAX($A$6:A12),"")</f>
        <v/>
      </c>
      <c r="B13" s="26"/>
      <c r="C13" s="26"/>
      <c r="D13" s="7"/>
      <c r="E13" s="30"/>
      <c r="F13" s="6"/>
      <c r="G13" s="1"/>
      <c r="H13" s="6"/>
      <c r="I13" s="14"/>
      <c r="J13" s="14"/>
      <c r="K13" s="14"/>
      <c r="L13" s="14"/>
      <c r="M13" s="14"/>
      <c r="N13" s="3"/>
      <c r="O13" s="4"/>
      <c r="P13" s="31"/>
    </row>
    <row r="14" spans="1:16" ht="16.5" thickBot="1" x14ac:dyDescent="0.25">
      <c r="A14" s="51" t="str">
        <f>IF(I14&lt;&gt;"",1+MAX($A$6:A13),"")</f>
        <v/>
      </c>
      <c r="B14" s="52"/>
      <c r="C14" s="52"/>
      <c r="D14" s="52" t="s">
        <v>31</v>
      </c>
      <c r="E14" s="53" t="s">
        <v>30</v>
      </c>
      <c r="F14" s="54"/>
      <c r="G14" s="55"/>
      <c r="H14" s="55"/>
      <c r="I14" s="55"/>
      <c r="J14" s="55"/>
      <c r="K14" s="55"/>
      <c r="L14" s="55"/>
      <c r="M14" s="55"/>
      <c r="N14" s="55"/>
      <c r="O14" s="55"/>
      <c r="P14" s="56">
        <f>SUM(O20:O62)</f>
        <v>246744.57773696299</v>
      </c>
    </row>
    <row r="15" spans="1:16" x14ac:dyDescent="0.2">
      <c r="A15" s="25" t="str">
        <f>IF(I15&lt;&gt;"",1+MAX($A$6:A14),"")</f>
        <v/>
      </c>
      <c r="B15" s="26"/>
      <c r="C15" s="26"/>
      <c r="D15" s="18"/>
      <c r="E15" s="19"/>
      <c r="F15" s="7"/>
      <c r="G15" s="7"/>
      <c r="H15" s="7"/>
      <c r="J15" s="29"/>
      <c r="K15" s="29"/>
      <c r="L15" s="29"/>
      <c r="M15" s="29"/>
      <c r="N15" s="7"/>
      <c r="O15" s="7"/>
      <c r="P15" s="8"/>
    </row>
    <row r="16" spans="1:16" x14ac:dyDescent="0.2">
      <c r="A16" s="25" t="str">
        <f>IF(I16&lt;&gt;"",1+MAX($A$6:A15),"")</f>
        <v/>
      </c>
      <c r="B16" s="26"/>
      <c r="C16" s="26"/>
      <c r="D16" s="32"/>
      <c r="E16" s="33" t="s">
        <v>32</v>
      </c>
      <c r="F16" s="7"/>
      <c r="G16" s="7"/>
      <c r="H16" s="7"/>
      <c r="J16" s="29"/>
      <c r="K16" s="29"/>
      <c r="L16" s="29"/>
      <c r="M16" s="29"/>
      <c r="N16" s="7"/>
      <c r="O16" s="7"/>
      <c r="P16" s="8"/>
    </row>
    <row r="17" spans="1:16" x14ac:dyDescent="0.2">
      <c r="A17" s="25" t="str">
        <f>IF(I17&lt;&gt;"",1+MAX($A$6:A16),"")</f>
        <v/>
      </c>
      <c r="B17" s="26"/>
      <c r="C17" s="26"/>
      <c r="D17" s="18"/>
      <c r="E17" s="19"/>
      <c r="F17" s="7"/>
      <c r="G17" s="7"/>
      <c r="H17" s="7"/>
      <c r="J17" s="29"/>
      <c r="K17" s="29"/>
      <c r="L17" s="29"/>
      <c r="M17" s="29"/>
      <c r="N17" s="7"/>
      <c r="O17" s="7"/>
      <c r="P17" s="8"/>
    </row>
    <row r="18" spans="1:16" x14ac:dyDescent="0.2">
      <c r="A18" s="25" t="str">
        <f>IF(I18&lt;&gt;"",1+MAX($A$6:A17),"")</f>
        <v/>
      </c>
      <c r="B18" s="26"/>
      <c r="C18" s="26"/>
      <c r="D18" s="34"/>
      <c r="E18" s="35" t="s">
        <v>46</v>
      </c>
      <c r="F18" s="7"/>
      <c r="G18" s="7"/>
      <c r="H18" s="7"/>
      <c r="J18" s="29"/>
      <c r="K18" s="29"/>
      <c r="L18" s="29"/>
      <c r="M18" s="29"/>
      <c r="N18" s="7"/>
      <c r="O18" s="7"/>
      <c r="P18" s="8"/>
    </row>
    <row r="19" spans="1:16" x14ac:dyDescent="0.2">
      <c r="A19" s="25" t="str">
        <f>IF(I19&lt;&gt;"",1+MAX($A$6:A18),"")</f>
        <v/>
      </c>
      <c r="B19" s="26"/>
      <c r="C19" s="26"/>
      <c r="D19" s="18"/>
      <c r="E19" s="19"/>
      <c r="F19" s="7"/>
      <c r="G19" s="7"/>
      <c r="H19" s="7"/>
      <c r="J19" s="29"/>
      <c r="K19" s="29"/>
      <c r="L19" s="29"/>
      <c r="M19" s="29"/>
      <c r="N19" s="7"/>
      <c r="O19" s="7"/>
      <c r="P19" s="8"/>
    </row>
    <row r="20" spans="1:16" s="7" customFormat="1" ht="15" x14ac:dyDescent="0.2">
      <c r="A20" s="25">
        <f>IF(I20&lt;&gt;"",1+MAX($A$6:A19),"")</f>
        <v>4</v>
      </c>
      <c r="B20" s="26" t="s">
        <v>71</v>
      </c>
      <c r="C20" s="26" t="s">
        <v>70</v>
      </c>
      <c r="E20" s="24" t="s">
        <v>47</v>
      </c>
      <c r="F20" s="6">
        <v>558.9</v>
      </c>
      <c r="G20" s="1">
        <v>0.1</v>
      </c>
      <c r="H20" s="2">
        <f t="shared" ref="H20" si="4">F20*(1+G20)</f>
        <v>614.79000000000008</v>
      </c>
      <c r="I20" s="14" t="s">
        <v>25</v>
      </c>
      <c r="J20" s="49">
        <v>3.42</v>
      </c>
      <c r="K20" s="50">
        <f>J20*H20</f>
        <v>2102.5818000000004</v>
      </c>
      <c r="L20" s="50">
        <v>2.58</v>
      </c>
      <c r="M20" s="50">
        <f>L20*H20</f>
        <v>1586.1582000000003</v>
      </c>
      <c r="N20" s="49">
        <v>6</v>
      </c>
      <c r="O20" s="4">
        <f t="shared" ref="O20" si="5">N20*H20</f>
        <v>3688.7400000000007</v>
      </c>
      <c r="P20" s="8"/>
    </row>
    <row r="21" spans="1:16" s="7" customFormat="1" ht="15" x14ac:dyDescent="0.2">
      <c r="A21" s="25">
        <f>IF(I21&lt;&gt;"",1+MAX($A$6:A20),"")</f>
        <v>5</v>
      </c>
      <c r="B21" s="26" t="s">
        <v>71</v>
      </c>
      <c r="C21" s="26" t="s">
        <v>70</v>
      </c>
      <c r="E21" s="24" t="s">
        <v>50</v>
      </c>
      <c r="F21" s="6">
        <v>558.9</v>
      </c>
      <c r="G21" s="1">
        <v>0.1</v>
      </c>
      <c r="H21" s="2">
        <f t="shared" ref="H21" si="6">F21*(1+G21)</f>
        <v>614.79000000000008</v>
      </c>
      <c r="I21" s="14" t="s">
        <v>25</v>
      </c>
      <c r="J21" s="49">
        <v>1.36</v>
      </c>
      <c r="K21" s="50">
        <f>J21*H21</f>
        <v>836.11440000000016</v>
      </c>
      <c r="L21" s="50">
        <v>0.64</v>
      </c>
      <c r="M21" s="50">
        <f>L21*H21</f>
        <v>393.46560000000005</v>
      </c>
      <c r="N21" s="49">
        <v>2</v>
      </c>
      <c r="O21" s="4">
        <f t="shared" ref="O21" si="7">N21*H21</f>
        <v>1229.5800000000002</v>
      </c>
      <c r="P21" s="8"/>
    </row>
    <row r="22" spans="1:16" x14ac:dyDescent="0.2">
      <c r="A22" s="25" t="str">
        <f>IF(I22&lt;&gt;"",1+MAX($A$6:A21),"")</f>
        <v/>
      </c>
      <c r="B22" s="26"/>
      <c r="C22" s="26"/>
      <c r="D22" s="18"/>
      <c r="E22" s="19"/>
      <c r="F22" s="7"/>
      <c r="G22" s="7"/>
      <c r="H22" s="7"/>
      <c r="J22" s="29"/>
      <c r="K22" s="29"/>
      <c r="L22" s="29"/>
      <c r="M22" s="29"/>
      <c r="N22" s="7"/>
      <c r="O22" s="7"/>
      <c r="P22" s="8"/>
    </row>
    <row r="23" spans="1:16" x14ac:dyDescent="0.2">
      <c r="A23" s="25" t="str">
        <f>IF(I23&lt;&gt;"",1+MAX($A$6:A22),"")</f>
        <v/>
      </c>
      <c r="B23" s="26"/>
      <c r="C23" s="26"/>
      <c r="D23" s="34"/>
      <c r="E23" s="35" t="s">
        <v>42</v>
      </c>
      <c r="F23" s="7"/>
      <c r="G23" s="7"/>
      <c r="H23" s="7"/>
      <c r="J23" s="29"/>
      <c r="K23" s="29"/>
      <c r="L23" s="29"/>
      <c r="M23" s="29"/>
      <c r="N23" s="7"/>
      <c r="O23" s="7"/>
      <c r="P23" s="8"/>
    </row>
    <row r="24" spans="1:16" x14ac:dyDescent="0.2">
      <c r="A24" s="25" t="str">
        <f>IF(I24&lt;&gt;"",1+MAX($A$6:A23),"")</f>
        <v/>
      </c>
      <c r="B24" s="26"/>
      <c r="C24" s="26"/>
      <c r="D24" s="18"/>
      <c r="E24" s="19"/>
      <c r="F24" s="7"/>
      <c r="G24" s="7"/>
      <c r="H24" s="7"/>
      <c r="J24" s="29"/>
      <c r="K24" s="29"/>
      <c r="L24" s="29"/>
      <c r="M24" s="29"/>
      <c r="N24" s="7"/>
      <c r="O24" s="7"/>
      <c r="P24" s="8"/>
    </row>
    <row r="25" spans="1:16" s="7" customFormat="1" ht="15" x14ac:dyDescent="0.2">
      <c r="A25" s="25">
        <f>IF(I25&lt;&gt;"",1+MAX($A$6:A24),"")</f>
        <v>6</v>
      </c>
      <c r="B25" s="26" t="s">
        <v>71</v>
      </c>
      <c r="C25" s="26" t="s">
        <v>72</v>
      </c>
      <c r="E25" s="24" t="s">
        <v>51</v>
      </c>
      <c r="F25" s="6">
        <v>771.46</v>
      </c>
      <c r="G25" s="1">
        <v>0.1</v>
      </c>
      <c r="H25" s="2">
        <f t="shared" ref="H25" si="8">F25*(1+G25)</f>
        <v>848.60600000000011</v>
      </c>
      <c r="I25" s="14" t="s">
        <v>25</v>
      </c>
      <c r="J25" s="49">
        <v>3.42</v>
      </c>
      <c r="K25" s="50">
        <f>J25*H25</f>
        <v>2902.2325200000005</v>
      </c>
      <c r="L25" s="50">
        <v>2.58</v>
      </c>
      <c r="M25" s="50">
        <f>L25*H25</f>
        <v>2189.4034800000004</v>
      </c>
      <c r="N25" s="49">
        <v>6</v>
      </c>
      <c r="O25" s="4">
        <f t="shared" ref="O25" si="9">N25*H25</f>
        <v>5091.6360000000004</v>
      </c>
      <c r="P25" s="8"/>
    </row>
    <row r="26" spans="1:16" s="7" customFormat="1" ht="15" x14ac:dyDescent="0.2">
      <c r="A26" s="25">
        <f>IF(I26&lt;&gt;"",1+MAX($A$6:A25),"")</f>
        <v>7</v>
      </c>
      <c r="B26" s="26" t="s">
        <v>71</v>
      </c>
      <c r="C26" s="26" t="s">
        <v>72</v>
      </c>
      <c r="E26" s="24" t="s">
        <v>52</v>
      </c>
      <c r="F26" s="6">
        <f>F25/1.5*2*0.668</f>
        <v>687.11370666666676</v>
      </c>
      <c r="G26" s="1">
        <v>0.1</v>
      </c>
      <c r="H26" s="2">
        <f t="shared" ref="H26" si="10">F26*(1+G26)</f>
        <v>755.82507733333352</v>
      </c>
      <c r="I26" s="14" t="s">
        <v>41</v>
      </c>
      <c r="J26" s="49">
        <v>1.7000000000000002</v>
      </c>
      <c r="K26" s="50">
        <f>J26*H26</f>
        <v>1284.9026314666671</v>
      </c>
      <c r="L26" s="50">
        <v>0.8</v>
      </c>
      <c r="M26" s="50">
        <f>L26*H26</f>
        <v>604.66006186666687</v>
      </c>
      <c r="N26" s="49">
        <v>2.5</v>
      </c>
      <c r="O26" s="4">
        <f t="shared" ref="O26" si="11">N26*H26</f>
        <v>1889.5626933333338</v>
      </c>
      <c r="P26" s="8"/>
    </row>
    <row r="27" spans="1:16" x14ac:dyDescent="0.2">
      <c r="A27" s="25" t="str">
        <f>IF(I27&lt;&gt;"",1+MAX($A$6:A26),"")</f>
        <v/>
      </c>
      <c r="B27" s="26"/>
      <c r="C27" s="26"/>
      <c r="D27" s="18"/>
      <c r="E27" s="19"/>
      <c r="F27" s="7"/>
      <c r="G27" s="7"/>
      <c r="H27" s="7"/>
      <c r="J27" s="29"/>
      <c r="K27" s="29"/>
      <c r="L27" s="29"/>
      <c r="M27" s="29"/>
      <c r="N27" s="7"/>
      <c r="O27" s="7"/>
      <c r="P27" s="8"/>
    </row>
    <row r="28" spans="1:16" x14ac:dyDescent="0.2">
      <c r="A28" s="25" t="str">
        <f>IF(I28&lt;&gt;"",1+MAX($A$6:A27),"")</f>
        <v/>
      </c>
      <c r="B28" s="26"/>
      <c r="C28" s="26"/>
      <c r="D28" s="34"/>
      <c r="E28" s="35" t="s">
        <v>45</v>
      </c>
      <c r="F28" s="7"/>
      <c r="G28" s="7"/>
      <c r="H28" s="7"/>
      <c r="J28" s="29"/>
      <c r="K28" s="29"/>
      <c r="L28" s="29"/>
      <c r="M28" s="29"/>
      <c r="N28" s="7"/>
      <c r="O28" s="7"/>
      <c r="P28" s="8"/>
    </row>
    <row r="29" spans="1:16" x14ac:dyDescent="0.2">
      <c r="A29" s="25" t="str">
        <f>IF(I29&lt;&gt;"",1+MAX($A$6:A28),"")</f>
        <v/>
      </c>
      <c r="B29" s="26"/>
      <c r="C29" s="26"/>
      <c r="D29" s="18"/>
      <c r="E29" s="19"/>
      <c r="F29" s="7"/>
      <c r="G29" s="7"/>
      <c r="H29" s="7"/>
      <c r="J29" s="29"/>
      <c r="K29" s="29"/>
      <c r="L29" s="29"/>
      <c r="M29" s="29"/>
      <c r="N29" s="7"/>
      <c r="O29" s="7"/>
      <c r="P29" s="8"/>
    </row>
    <row r="30" spans="1:16" s="7" customFormat="1" ht="15" x14ac:dyDescent="0.2">
      <c r="A30" s="25">
        <f>IF(I30&lt;&gt;"",1+MAX($A$6:A29),"")</f>
        <v>8</v>
      </c>
      <c r="B30" s="26" t="s">
        <v>71</v>
      </c>
      <c r="C30" s="26" t="s">
        <v>71</v>
      </c>
      <c r="E30" s="24" t="s">
        <v>53</v>
      </c>
      <c r="F30" s="6">
        <v>9.42</v>
      </c>
      <c r="G30" s="1">
        <v>0.1</v>
      </c>
      <c r="H30" s="2">
        <f t="shared" ref="H30" si="12">F30*(1+G30)</f>
        <v>10.362</v>
      </c>
      <c r="I30" s="14" t="s">
        <v>33</v>
      </c>
      <c r="J30" s="49">
        <v>246.75</v>
      </c>
      <c r="K30" s="50">
        <f>J30*H30</f>
        <v>2556.8235</v>
      </c>
      <c r="L30" s="50">
        <v>278.25</v>
      </c>
      <c r="M30" s="50">
        <f>L30*H30</f>
        <v>2883.2265000000002</v>
      </c>
      <c r="N30" s="49">
        <v>525</v>
      </c>
      <c r="O30" s="4">
        <f t="shared" ref="O30" si="13">N30*H30</f>
        <v>5440.05</v>
      </c>
      <c r="P30" s="8"/>
    </row>
    <row r="31" spans="1:16" s="7" customFormat="1" ht="15" x14ac:dyDescent="0.2">
      <c r="A31" s="25">
        <f>IF(I31&lt;&gt;"",1+MAX($A$6:A30),"")</f>
        <v>9</v>
      </c>
      <c r="B31" s="26" t="s">
        <v>71</v>
      </c>
      <c r="C31" s="26" t="s">
        <v>71</v>
      </c>
      <c r="E31" s="24" t="s">
        <v>76</v>
      </c>
      <c r="F31" s="6">
        <f>12*6*1.5*12</f>
        <v>1296</v>
      </c>
      <c r="G31" s="1">
        <v>0.1</v>
      </c>
      <c r="H31" s="2">
        <f t="shared" ref="H31:H32" si="14">F31*(1+G31)</f>
        <v>1425.6000000000001</v>
      </c>
      <c r="I31" s="14" t="s">
        <v>41</v>
      </c>
      <c r="J31" s="49">
        <v>2.1760000000000002</v>
      </c>
      <c r="K31" s="50">
        <f>J31*H31</f>
        <v>3102.1056000000003</v>
      </c>
      <c r="L31" s="50">
        <v>1.024</v>
      </c>
      <c r="M31" s="50">
        <f>L31*H31</f>
        <v>1459.8144000000002</v>
      </c>
      <c r="N31" s="49">
        <v>3.2</v>
      </c>
      <c r="O31" s="4">
        <f t="shared" ref="O31:O32" si="15">N31*H31</f>
        <v>4561.920000000001</v>
      </c>
      <c r="P31" s="8"/>
    </row>
    <row r="32" spans="1:16" s="7" customFormat="1" ht="15" x14ac:dyDescent="0.2">
      <c r="A32" s="25">
        <f>IF(I32&lt;&gt;"",1+MAX($A$6:A31),"")</f>
        <v>10</v>
      </c>
      <c r="B32" s="26" t="s">
        <v>71</v>
      </c>
      <c r="C32" s="26" t="s">
        <v>71</v>
      </c>
      <c r="E32" s="24" t="s">
        <v>54</v>
      </c>
      <c r="F32" s="6">
        <v>382.52735999999999</v>
      </c>
      <c r="G32" s="1">
        <v>0.1</v>
      </c>
      <c r="H32" s="2">
        <f t="shared" si="14"/>
        <v>420.78009600000001</v>
      </c>
      <c r="I32" s="14" t="s">
        <v>41</v>
      </c>
      <c r="J32" s="49">
        <v>1.7000000000000002</v>
      </c>
      <c r="K32" s="50">
        <f>J32*H32</f>
        <v>715.32616320000011</v>
      </c>
      <c r="L32" s="50">
        <v>0.8</v>
      </c>
      <c r="M32" s="50">
        <f>L32*H32</f>
        <v>336.62407680000001</v>
      </c>
      <c r="N32" s="49">
        <v>2.5</v>
      </c>
      <c r="O32" s="4">
        <f t="shared" si="15"/>
        <v>1051.9502400000001</v>
      </c>
      <c r="P32" s="8"/>
    </row>
    <row r="33" spans="1:16" x14ac:dyDescent="0.2">
      <c r="A33" s="25" t="str">
        <f>IF(I33&lt;&gt;"",1+MAX($A$6:A32),"")</f>
        <v/>
      </c>
      <c r="B33" s="26"/>
      <c r="C33" s="26"/>
      <c r="D33" s="18"/>
      <c r="E33" s="19"/>
      <c r="F33" s="7"/>
      <c r="G33" s="7"/>
      <c r="H33" s="7"/>
      <c r="J33" s="29"/>
      <c r="K33" s="29"/>
      <c r="L33" s="29"/>
      <c r="M33" s="29"/>
      <c r="N33" s="7"/>
      <c r="O33" s="7"/>
      <c r="P33" s="8"/>
    </row>
    <row r="34" spans="1:16" s="7" customFormat="1" ht="15" x14ac:dyDescent="0.2">
      <c r="A34" s="25">
        <f>IF(I34&lt;&gt;"",1+MAX($A$6:A33),"")</f>
        <v>11</v>
      </c>
      <c r="B34" s="26" t="s">
        <v>71</v>
      </c>
      <c r="C34" s="26" t="s">
        <v>71</v>
      </c>
      <c r="E34" s="24" t="s">
        <v>55</v>
      </c>
      <c r="F34" s="6">
        <v>6.28</v>
      </c>
      <c r="G34" s="1">
        <v>0.1</v>
      </c>
      <c r="H34" s="2">
        <f t="shared" ref="H34:H36" si="16">F34*(1+G34)</f>
        <v>6.9080000000000013</v>
      </c>
      <c r="I34" s="14" t="s">
        <v>33</v>
      </c>
      <c r="J34" s="49">
        <v>246.75</v>
      </c>
      <c r="K34" s="50">
        <f>J34*H34</f>
        <v>1704.5490000000002</v>
      </c>
      <c r="L34" s="50">
        <v>278.25</v>
      </c>
      <c r="M34" s="50">
        <f>L34*H34</f>
        <v>1922.1510000000003</v>
      </c>
      <c r="N34" s="49">
        <v>525</v>
      </c>
      <c r="O34" s="4">
        <f t="shared" ref="O34:O36" si="17">N34*H34</f>
        <v>3626.7000000000007</v>
      </c>
      <c r="P34" s="8"/>
    </row>
    <row r="35" spans="1:16" s="7" customFormat="1" ht="15" x14ac:dyDescent="0.2">
      <c r="A35" s="25">
        <f>IF(I35&lt;&gt;"",1+MAX($A$6:A34),"")</f>
        <v>12</v>
      </c>
      <c r="B35" s="26" t="s">
        <v>71</v>
      </c>
      <c r="C35" s="26" t="s">
        <v>71</v>
      </c>
      <c r="E35" s="24" t="s">
        <v>76</v>
      </c>
      <c r="F35" s="6">
        <f>16*6*1.5*6</f>
        <v>864</v>
      </c>
      <c r="G35" s="1">
        <v>0.1</v>
      </c>
      <c r="H35" s="2">
        <f t="shared" si="16"/>
        <v>950.40000000000009</v>
      </c>
      <c r="I35" s="14" t="s">
        <v>41</v>
      </c>
      <c r="J35" s="49">
        <v>2.1760000000000002</v>
      </c>
      <c r="K35" s="50">
        <f>J35*H35</f>
        <v>2068.0704000000005</v>
      </c>
      <c r="L35" s="50">
        <v>1.024</v>
      </c>
      <c r="M35" s="50">
        <f>L35*H35</f>
        <v>973.20960000000014</v>
      </c>
      <c r="N35" s="49">
        <v>3.2</v>
      </c>
      <c r="O35" s="4">
        <f t="shared" si="17"/>
        <v>3041.2800000000007</v>
      </c>
      <c r="P35" s="8"/>
    </row>
    <row r="36" spans="1:16" s="7" customFormat="1" ht="15" x14ac:dyDescent="0.2">
      <c r="A36" s="25">
        <f>IF(I36&lt;&gt;"",1+MAX($A$6:A35),"")</f>
        <v>13</v>
      </c>
      <c r="B36" s="26" t="s">
        <v>71</v>
      </c>
      <c r="C36" s="26" t="s">
        <v>71</v>
      </c>
      <c r="E36" s="24" t="s">
        <v>54</v>
      </c>
      <c r="F36" s="6">
        <v>255.01</v>
      </c>
      <c r="G36" s="1">
        <v>0.1</v>
      </c>
      <c r="H36" s="2">
        <f t="shared" si="16"/>
        <v>280.51100000000002</v>
      </c>
      <c r="I36" s="14" t="s">
        <v>41</v>
      </c>
      <c r="J36" s="49">
        <v>1.7000000000000002</v>
      </c>
      <c r="K36" s="50">
        <f>J36*H36</f>
        <v>476.8687000000001</v>
      </c>
      <c r="L36" s="50">
        <v>0.8</v>
      </c>
      <c r="M36" s="50">
        <f>L36*H36</f>
        <v>224.40880000000004</v>
      </c>
      <c r="N36" s="49">
        <v>2.5</v>
      </c>
      <c r="O36" s="4">
        <f t="shared" si="17"/>
        <v>701.27750000000003</v>
      </c>
      <c r="P36" s="8"/>
    </row>
    <row r="37" spans="1:16" x14ac:dyDescent="0.2">
      <c r="A37" s="25" t="str">
        <f>IF(I37&lt;&gt;"",1+MAX($A$6:A36),"")</f>
        <v/>
      </c>
      <c r="B37" s="26"/>
      <c r="C37" s="26"/>
      <c r="D37" s="18"/>
      <c r="E37" s="24"/>
      <c r="F37" s="6"/>
      <c r="G37" s="7"/>
      <c r="H37" s="7"/>
      <c r="J37" s="29"/>
      <c r="K37" s="29"/>
      <c r="L37" s="29"/>
      <c r="M37" s="29"/>
      <c r="N37" s="7"/>
      <c r="O37" s="7"/>
      <c r="P37" s="8"/>
    </row>
    <row r="38" spans="1:16" x14ac:dyDescent="0.2">
      <c r="A38" s="25" t="str">
        <f>IF(I38&lt;&gt;"",1+MAX($A$6:A37),"")</f>
        <v/>
      </c>
      <c r="B38" s="26"/>
      <c r="C38" s="26"/>
      <c r="D38" s="34"/>
      <c r="E38" s="35" t="s">
        <v>58</v>
      </c>
      <c r="F38" s="7"/>
      <c r="G38" s="7"/>
      <c r="H38" s="7"/>
      <c r="J38" s="29"/>
      <c r="K38" s="29"/>
      <c r="L38" s="29"/>
      <c r="M38" s="29"/>
      <c r="N38" s="7"/>
      <c r="O38" s="7"/>
      <c r="P38" s="8"/>
    </row>
    <row r="39" spans="1:16" x14ac:dyDescent="0.2">
      <c r="A39" s="25" t="str">
        <f>IF(I39&lt;&gt;"",1+MAX($A$6:A38),"")</f>
        <v/>
      </c>
      <c r="B39" s="26"/>
      <c r="C39" s="26"/>
      <c r="D39" s="18"/>
      <c r="E39" s="19"/>
      <c r="F39" s="7"/>
      <c r="G39" s="7"/>
      <c r="H39" s="7"/>
      <c r="J39" s="29"/>
      <c r="K39" s="29"/>
      <c r="L39" s="29"/>
      <c r="M39" s="29"/>
      <c r="N39" s="7"/>
      <c r="O39" s="7"/>
      <c r="P39" s="8"/>
    </row>
    <row r="40" spans="1:16" s="7" customFormat="1" ht="15" x14ac:dyDescent="0.2">
      <c r="A40" s="25">
        <f>IF(I40&lt;&gt;"",1+MAX($A$6:A39),"")</f>
        <v>14</v>
      </c>
      <c r="B40" s="26" t="s">
        <v>73</v>
      </c>
      <c r="C40" s="26" t="s">
        <v>72</v>
      </c>
      <c r="E40" s="24" t="s">
        <v>77</v>
      </c>
      <c r="F40" s="6">
        <f>1*196.95*10/27</f>
        <v>72.944444444444443</v>
      </c>
      <c r="G40" s="1">
        <v>0.1</v>
      </c>
      <c r="H40" s="2">
        <f t="shared" ref="H40:H41" si="18">F40*(1+G40)</f>
        <v>80.238888888888894</v>
      </c>
      <c r="I40" s="14" t="s">
        <v>33</v>
      </c>
      <c r="J40" s="49">
        <v>220.89999999999998</v>
      </c>
      <c r="K40" s="50">
        <f>J40*H40</f>
        <v>17724.770555555555</v>
      </c>
      <c r="L40" s="50">
        <v>249.10000000000002</v>
      </c>
      <c r="M40" s="50">
        <f>L40*H40</f>
        <v>19987.507222222226</v>
      </c>
      <c r="N40" s="49">
        <v>470</v>
      </c>
      <c r="O40" s="4">
        <f t="shared" ref="O40:O41" si="19">N40*H40</f>
        <v>37712.277777777781</v>
      </c>
      <c r="P40" s="8"/>
    </row>
    <row r="41" spans="1:16" s="7" customFormat="1" ht="15" x14ac:dyDescent="0.2">
      <c r="A41" s="25">
        <f>IF(I41&lt;&gt;"",1+MAX($A$6:A40),"")</f>
        <v>15</v>
      </c>
      <c r="B41" s="26" t="s">
        <v>73</v>
      </c>
      <c r="C41" s="26" t="s">
        <v>72</v>
      </c>
      <c r="E41" s="24" t="s">
        <v>56</v>
      </c>
      <c r="F41" s="6">
        <f>(196.95*10)/2*2*0.668</f>
        <v>1315.626</v>
      </c>
      <c r="G41" s="1">
        <v>0.1</v>
      </c>
      <c r="H41" s="2">
        <f t="shared" si="18"/>
        <v>1447.1886000000002</v>
      </c>
      <c r="I41" s="14" t="s">
        <v>41</v>
      </c>
      <c r="J41" s="49">
        <v>1.7000000000000002</v>
      </c>
      <c r="K41" s="50">
        <f>J41*H41</f>
        <v>2460.2206200000005</v>
      </c>
      <c r="L41" s="50">
        <v>0.8</v>
      </c>
      <c r="M41" s="50">
        <f>L41*H41</f>
        <v>1157.7508800000003</v>
      </c>
      <c r="N41" s="49">
        <v>2.5</v>
      </c>
      <c r="O41" s="4">
        <f t="shared" si="19"/>
        <v>3617.9715000000006</v>
      </c>
      <c r="P41" s="8"/>
    </row>
    <row r="42" spans="1:16" s="7" customFormat="1" ht="15" x14ac:dyDescent="0.2">
      <c r="A42" s="25">
        <f>IF(I42&lt;&gt;"",1+MAX($A$6:A41),"")</f>
        <v>16</v>
      </c>
      <c r="B42" s="26" t="s">
        <v>73</v>
      </c>
      <c r="C42" s="26" t="s">
        <v>72</v>
      </c>
      <c r="E42" s="24" t="s">
        <v>57</v>
      </c>
      <c r="F42" s="6">
        <f>(196.95*10)/0.5*1.5</f>
        <v>5908.5</v>
      </c>
      <c r="G42" s="1">
        <v>0.1</v>
      </c>
      <c r="H42" s="2">
        <f t="shared" ref="H42" si="20">F42*(1+G42)</f>
        <v>6499.35</v>
      </c>
      <c r="I42" s="14" t="s">
        <v>41</v>
      </c>
      <c r="J42" s="49">
        <v>2.1760000000000002</v>
      </c>
      <c r="K42" s="50">
        <f>J42*H42</f>
        <v>14142.585600000002</v>
      </c>
      <c r="L42" s="50">
        <v>1.024</v>
      </c>
      <c r="M42" s="50">
        <f>L42*H42</f>
        <v>6655.3344000000006</v>
      </c>
      <c r="N42" s="49">
        <v>3.2</v>
      </c>
      <c r="O42" s="4">
        <f t="shared" ref="O42" si="21">N42*H42</f>
        <v>20797.920000000002</v>
      </c>
      <c r="P42" s="8"/>
    </row>
    <row r="43" spans="1:16" s="7" customFormat="1" ht="15" x14ac:dyDescent="0.2">
      <c r="A43" s="25">
        <f>IF(I43&lt;&gt;"",1+MAX($A$6:A42),"")</f>
        <v>17</v>
      </c>
      <c r="B43" s="26" t="s">
        <v>73</v>
      </c>
      <c r="C43" s="26" t="s">
        <v>72</v>
      </c>
      <c r="E43" s="24" t="s">
        <v>75</v>
      </c>
      <c r="F43" s="6">
        <f>(196.95*10)/2*0.668</f>
        <v>657.81299999999999</v>
      </c>
      <c r="G43" s="1">
        <v>0.1</v>
      </c>
      <c r="H43" s="2">
        <f t="shared" ref="H43" si="22">F43*(1+G43)</f>
        <v>723.59430000000009</v>
      </c>
      <c r="I43" s="14" t="s">
        <v>41</v>
      </c>
      <c r="J43" s="49">
        <v>1.7000000000000002</v>
      </c>
      <c r="K43" s="50">
        <f>J43*H43</f>
        <v>1230.1103100000003</v>
      </c>
      <c r="L43" s="50">
        <v>0.8</v>
      </c>
      <c r="M43" s="50">
        <f>L43*H43</f>
        <v>578.87544000000014</v>
      </c>
      <c r="N43" s="49">
        <v>2.5</v>
      </c>
      <c r="O43" s="4">
        <f t="shared" ref="O43" si="23">N43*H43</f>
        <v>1808.9857500000003</v>
      </c>
      <c r="P43" s="8"/>
    </row>
    <row r="44" spans="1:16" x14ac:dyDescent="0.2">
      <c r="A44" s="25" t="str">
        <f>IF(I44&lt;&gt;"",1+MAX($A$6:A43),"")</f>
        <v/>
      </c>
      <c r="B44" s="26"/>
      <c r="C44" s="26"/>
      <c r="D44" s="18"/>
      <c r="E44" s="24"/>
      <c r="F44" s="6"/>
      <c r="G44" s="7"/>
      <c r="H44" s="7"/>
      <c r="J44" s="29"/>
      <c r="K44" s="29"/>
      <c r="L44" s="29"/>
      <c r="M44" s="29"/>
      <c r="N44" s="7"/>
      <c r="O44" s="7"/>
      <c r="P44" s="8"/>
    </row>
    <row r="45" spans="1:16" x14ac:dyDescent="0.2">
      <c r="A45" s="25" t="str">
        <f>IF(I45&lt;&gt;"",1+MAX($A$6:A44),"")</f>
        <v/>
      </c>
      <c r="B45" s="26"/>
      <c r="C45" s="26"/>
      <c r="D45" s="34"/>
      <c r="E45" s="35" t="s">
        <v>78</v>
      </c>
      <c r="F45" s="7"/>
      <c r="G45" s="7"/>
      <c r="H45" s="7"/>
      <c r="J45" s="29"/>
      <c r="K45" s="29"/>
      <c r="L45" s="29"/>
      <c r="M45" s="29"/>
      <c r="N45" s="7"/>
      <c r="O45" s="7"/>
      <c r="P45" s="8"/>
    </row>
    <row r="46" spans="1:16" x14ac:dyDescent="0.2">
      <c r="A46" s="25" t="str">
        <f>IF(I46&lt;&gt;"",1+MAX($A$6:A45),"")</f>
        <v/>
      </c>
      <c r="B46" s="26"/>
      <c r="C46" s="26"/>
      <c r="D46" s="18"/>
      <c r="E46" s="19"/>
      <c r="F46" s="7"/>
      <c r="G46" s="7"/>
      <c r="H46" s="7"/>
      <c r="J46" s="29"/>
      <c r="K46" s="29"/>
      <c r="L46" s="29"/>
      <c r="M46" s="29"/>
      <c r="N46" s="7"/>
      <c r="O46" s="7"/>
      <c r="P46" s="8"/>
    </row>
    <row r="47" spans="1:16" s="7" customFormat="1" ht="15" x14ac:dyDescent="0.2">
      <c r="A47" s="25">
        <f>IF(I47&lt;&gt;"",1+MAX($A$6:A46),"")</f>
        <v>18</v>
      </c>
      <c r="B47" s="26" t="s">
        <v>73</v>
      </c>
      <c r="C47" s="26" t="s">
        <v>72</v>
      </c>
      <c r="E47" s="24" t="s">
        <v>60</v>
      </c>
      <c r="F47" s="6">
        <f>1.16*2464.44/27</f>
        <v>105.87964444444444</v>
      </c>
      <c r="G47" s="1">
        <v>0.1</v>
      </c>
      <c r="H47" s="2">
        <f t="shared" ref="H47:H50" si="24">F47*(1+G47)</f>
        <v>116.46760888888889</v>
      </c>
      <c r="I47" s="14" t="s">
        <v>33</v>
      </c>
      <c r="J47" s="49">
        <v>246.75</v>
      </c>
      <c r="K47" s="50">
        <f>J47*H47</f>
        <v>28738.382493333334</v>
      </c>
      <c r="L47" s="50">
        <v>278.25</v>
      </c>
      <c r="M47" s="50">
        <f>L47*H47</f>
        <v>32407.112173333335</v>
      </c>
      <c r="N47" s="49">
        <v>525</v>
      </c>
      <c r="O47" s="4">
        <f t="shared" ref="O47:O50" si="25">N47*H47</f>
        <v>61145.494666666666</v>
      </c>
      <c r="P47" s="8"/>
    </row>
    <row r="48" spans="1:16" s="7" customFormat="1" ht="15" x14ac:dyDescent="0.2">
      <c r="A48" s="25">
        <f>IF(I48&lt;&gt;"",1+MAX($A$6:A47),"")</f>
        <v>19</v>
      </c>
      <c r="B48" s="26" t="s">
        <v>73</v>
      </c>
      <c r="C48" s="26" t="s">
        <v>72</v>
      </c>
      <c r="E48" s="24" t="s">
        <v>59</v>
      </c>
      <c r="F48" s="6">
        <f>2464.44/1*2*2*1.5</f>
        <v>14786.64</v>
      </c>
      <c r="G48" s="1">
        <v>0.1</v>
      </c>
      <c r="H48" s="2">
        <f t="shared" si="24"/>
        <v>16265.304</v>
      </c>
      <c r="I48" s="14" t="s">
        <v>41</v>
      </c>
      <c r="J48" s="49">
        <v>2.1760000000000002</v>
      </c>
      <c r="K48" s="50">
        <f>J48*H48</f>
        <v>35393.301504000003</v>
      </c>
      <c r="L48" s="50">
        <v>1.024</v>
      </c>
      <c r="M48" s="50">
        <f>L48*H48</f>
        <v>16655.671296</v>
      </c>
      <c r="N48" s="49">
        <v>3.2</v>
      </c>
      <c r="O48" s="4">
        <f t="shared" si="25"/>
        <v>52048.972800000003</v>
      </c>
      <c r="P48" s="8"/>
    </row>
    <row r="49" spans="1:16" s="7" customFormat="1" ht="15" x14ac:dyDescent="0.2">
      <c r="A49" s="25">
        <f>IF(I49&lt;&gt;"",1+MAX($A$6:A48),"")</f>
        <v>20</v>
      </c>
      <c r="B49" s="26" t="s">
        <v>73</v>
      </c>
      <c r="C49" s="26" t="s">
        <v>72</v>
      </c>
      <c r="E49" s="24" t="s">
        <v>61</v>
      </c>
      <c r="F49" s="6">
        <f>(207.32/0.5)*9*1.5</f>
        <v>5597.6399999999994</v>
      </c>
      <c r="G49" s="1">
        <v>0.1</v>
      </c>
      <c r="H49" s="2">
        <f t="shared" si="24"/>
        <v>6157.4039999999995</v>
      </c>
      <c r="I49" s="14" t="s">
        <v>41</v>
      </c>
      <c r="J49" s="49">
        <v>2.1760000000000002</v>
      </c>
      <c r="K49" s="50">
        <f>J49*H49</f>
        <v>13398.511103999999</v>
      </c>
      <c r="L49" s="50">
        <v>1.024</v>
      </c>
      <c r="M49" s="50">
        <f>L49*H49</f>
        <v>6305.1816959999996</v>
      </c>
      <c r="N49" s="49">
        <v>3.2</v>
      </c>
      <c r="O49" s="4">
        <f t="shared" si="25"/>
        <v>19703.692800000001</v>
      </c>
      <c r="P49" s="8"/>
    </row>
    <row r="50" spans="1:16" s="7" customFormat="1" ht="15" x14ac:dyDescent="0.2">
      <c r="A50" s="25">
        <f>IF(I50&lt;&gt;"",1+MAX($A$6:A49),"")</f>
        <v>21</v>
      </c>
      <c r="B50" s="26" t="s">
        <v>73</v>
      </c>
      <c r="C50" s="26" t="s">
        <v>72</v>
      </c>
      <c r="E50" s="24" t="s">
        <v>62</v>
      </c>
      <c r="F50" s="6">
        <f>4*8*1.043</f>
        <v>33.375999999999998</v>
      </c>
      <c r="G50" s="1">
        <v>0.1</v>
      </c>
      <c r="H50" s="2">
        <f t="shared" si="24"/>
        <v>36.7136</v>
      </c>
      <c r="I50" s="14" t="s">
        <v>41</v>
      </c>
      <c r="J50" s="49">
        <v>2.04</v>
      </c>
      <c r="K50" s="50">
        <f>J50*H50</f>
        <v>74.895743999999993</v>
      </c>
      <c r="L50" s="50">
        <v>0.96</v>
      </c>
      <c r="M50" s="50">
        <f>L50*H50</f>
        <v>35.245055999999998</v>
      </c>
      <c r="N50" s="49">
        <v>3</v>
      </c>
      <c r="O50" s="4">
        <f t="shared" si="25"/>
        <v>110.1408</v>
      </c>
      <c r="P50" s="8"/>
    </row>
    <row r="51" spans="1:16" x14ac:dyDescent="0.2">
      <c r="A51" s="25" t="str">
        <f>IF(I51&lt;&gt;"",1+MAX($A$6:A50),"")</f>
        <v/>
      </c>
      <c r="B51" s="26"/>
      <c r="C51" s="26"/>
      <c r="D51" s="18"/>
      <c r="E51" s="24"/>
      <c r="F51" s="6"/>
      <c r="G51" s="7"/>
      <c r="H51" s="7"/>
      <c r="J51" s="29"/>
      <c r="K51" s="29"/>
      <c r="L51" s="29"/>
      <c r="M51" s="29"/>
      <c r="N51" s="7"/>
      <c r="O51" s="7"/>
      <c r="P51" s="8"/>
    </row>
    <row r="52" spans="1:16" x14ac:dyDescent="0.2">
      <c r="A52" s="25" t="str">
        <f>IF(I52&lt;&gt;"",1+MAX($A$6:A51),"")</f>
        <v/>
      </c>
      <c r="B52" s="26"/>
      <c r="C52" s="26"/>
      <c r="D52" s="34"/>
      <c r="E52" s="35" t="s">
        <v>43</v>
      </c>
      <c r="F52" s="7"/>
      <c r="G52" s="7"/>
      <c r="H52" s="7"/>
      <c r="J52" s="29"/>
      <c r="K52" s="29"/>
      <c r="L52" s="29"/>
      <c r="M52" s="29"/>
      <c r="N52" s="7"/>
      <c r="O52" s="7"/>
      <c r="P52" s="8"/>
    </row>
    <row r="53" spans="1:16" x14ac:dyDescent="0.2">
      <c r="A53" s="25" t="str">
        <f>IF(I53&lt;&gt;"",1+MAX($A$6:A52),"")</f>
        <v/>
      </c>
      <c r="B53" s="26"/>
      <c r="C53" s="26"/>
      <c r="D53" s="18"/>
      <c r="E53" s="19"/>
      <c r="F53" s="7"/>
      <c r="G53" s="7"/>
      <c r="H53" s="7"/>
      <c r="J53" s="29"/>
      <c r="K53" s="29"/>
      <c r="L53" s="29"/>
      <c r="M53" s="29"/>
      <c r="N53" s="7"/>
      <c r="O53" s="7"/>
      <c r="P53" s="8"/>
    </row>
    <row r="54" spans="1:16" s="7" customFormat="1" x14ac:dyDescent="0.2">
      <c r="A54" s="25">
        <f>IF(I54&lt;&gt;"",1+MAX($A$6:A53),"")</f>
        <v>22</v>
      </c>
      <c r="B54" s="26" t="s">
        <v>71</v>
      </c>
      <c r="C54" s="26" t="s">
        <v>74</v>
      </c>
      <c r="E54" s="24" t="s">
        <v>65</v>
      </c>
      <c r="F54" s="6">
        <f>181.1*1*0.67/27</f>
        <v>4.4939629629629634</v>
      </c>
      <c r="G54" s="1">
        <v>0.1</v>
      </c>
      <c r="H54" s="40">
        <f t="shared" ref="H54" si="26">F54*(1+G54)</f>
        <v>4.9433592592592603</v>
      </c>
      <c r="I54" s="14" t="s">
        <v>33</v>
      </c>
      <c r="J54" s="49">
        <v>220.89999999999998</v>
      </c>
      <c r="K54" s="50">
        <f>J54*H54</f>
        <v>1091.9880603703705</v>
      </c>
      <c r="L54" s="50">
        <v>249.10000000000002</v>
      </c>
      <c r="M54" s="50">
        <f>L54*H54</f>
        <v>1231.3907914814818</v>
      </c>
      <c r="N54" s="49">
        <v>470</v>
      </c>
      <c r="O54" s="4">
        <f t="shared" ref="O54" si="27">N54*H54</f>
        <v>2323.3788518518522</v>
      </c>
      <c r="P54" s="8"/>
    </row>
    <row r="55" spans="1:16" s="7" customFormat="1" ht="15" x14ac:dyDescent="0.2">
      <c r="A55" s="25">
        <f>IF(I55&lt;&gt;"",1+MAX($A$6:A54),"")</f>
        <v>23</v>
      </c>
      <c r="B55" s="26" t="s">
        <v>71</v>
      </c>
      <c r="C55" s="26" t="s">
        <v>74</v>
      </c>
      <c r="E55" s="24" t="s">
        <v>64</v>
      </c>
      <c r="F55" s="6">
        <f>1*181.1*0.668</f>
        <v>120.9748</v>
      </c>
      <c r="G55" s="1">
        <v>0.1</v>
      </c>
      <c r="H55" s="40">
        <f t="shared" ref="H55" si="28">F55*(1+G55)</f>
        <v>133.07228000000001</v>
      </c>
      <c r="I55" s="14" t="s">
        <v>41</v>
      </c>
      <c r="J55" s="49">
        <v>1.7000000000000002</v>
      </c>
      <c r="K55" s="50">
        <f t="shared" ref="K55:K56" si="29">J55*H55</f>
        <v>226.22287600000004</v>
      </c>
      <c r="L55" s="50">
        <v>0.8</v>
      </c>
      <c r="M55" s="50">
        <f t="shared" ref="M55:M56" si="30">L55*H55</f>
        <v>106.45782400000002</v>
      </c>
      <c r="N55" s="49">
        <v>2.5</v>
      </c>
      <c r="O55" s="4">
        <f t="shared" ref="O55" si="31">N55*H55</f>
        <v>332.6807</v>
      </c>
      <c r="P55" s="8"/>
    </row>
    <row r="56" spans="1:16" s="7" customFormat="1" ht="15" x14ac:dyDescent="0.2">
      <c r="A56" s="25">
        <f>IF(I56&lt;&gt;"",1+MAX($A$6:A55),"")</f>
        <v>24</v>
      </c>
      <c r="B56" s="26" t="s">
        <v>71</v>
      </c>
      <c r="C56" s="26" t="s">
        <v>74</v>
      </c>
      <c r="E56" s="24" t="s">
        <v>63</v>
      </c>
      <c r="F56" s="6">
        <f>181.1*1/1.5*0.668</f>
        <v>80.649866666666668</v>
      </c>
      <c r="G56" s="1">
        <v>0.1</v>
      </c>
      <c r="H56" s="40">
        <f t="shared" ref="H56" si="32">F56*(1+G56)</f>
        <v>88.714853333333338</v>
      </c>
      <c r="I56" s="14" t="s">
        <v>41</v>
      </c>
      <c r="J56" s="49">
        <v>1.7000000000000002</v>
      </c>
      <c r="K56" s="50">
        <f t="shared" si="29"/>
        <v>150.81525066666669</v>
      </c>
      <c r="L56" s="50">
        <v>0.8</v>
      </c>
      <c r="M56" s="50">
        <f t="shared" si="30"/>
        <v>70.971882666666673</v>
      </c>
      <c r="N56" s="49">
        <v>2.5</v>
      </c>
      <c r="O56" s="4">
        <f t="shared" ref="O56" si="33">N56*H56</f>
        <v>221.78713333333334</v>
      </c>
      <c r="P56" s="8"/>
    </row>
    <row r="57" spans="1:16" x14ac:dyDescent="0.2">
      <c r="A57" s="25" t="str">
        <f>IF(I57&lt;&gt;"",1+MAX($A$6:A56),"")</f>
        <v/>
      </c>
      <c r="B57" s="26"/>
      <c r="C57" s="26"/>
      <c r="D57" s="18"/>
      <c r="E57" s="24"/>
      <c r="F57" s="6"/>
      <c r="G57" s="7"/>
      <c r="H57" s="7"/>
      <c r="J57" s="29"/>
      <c r="K57" s="29"/>
      <c r="L57" s="29"/>
      <c r="M57" s="29"/>
      <c r="N57" s="7"/>
      <c r="O57" s="7"/>
      <c r="P57" s="8"/>
    </row>
    <row r="58" spans="1:16" x14ac:dyDescent="0.2">
      <c r="A58" s="25" t="str">
        <f>IF(I58&lt;&gt;"",1+MAX($A$6:A57),"")</f>
        <v/>
      </c>
      <c r="B58" s="26"/>
      <c r="C58" s="26"/>
      <c r="D58" s="34"/>
      <c r="E58" s="35" t="s">
        <v>44</v>
      </c>
      <c r="F58" s="7"/>
      <c r="G58" s="7"/>
      <c r="H58" s="7"/>
      <c r="J58" s="29"/>
      <c r="K58" s="29"/>
      <c r="L58" s="29"/>
      <c r="M58" s="29"/>
      <c r="N58" s="7"/>
      <c r="O58" s="7"/>
      <c r="P58" s="8"/>
    </row>
    <row r="59" spans="1:16" x14ac:dyDescent="0.2">
      <c r="A59" s="25" t="str">
        <f>IF(I59&lt;&gt;"",1+MAX($A$6:A58),"")</f>
        <v/>
      </c>
      <c r="B59" s="26"/>
      <c r="C59" s="26"/>
      <c r="D59" s="18"/>
      <c r="E59" s="19"/>
      <c r="F59" s="7"/>
      <c r="G59" s="7"/>
      <c r="H59" s="7"/>
      <c r="J59" s="29"/>
      <c r="K59" s="29"/>
      <c r="L59" s="29"/>
      <c r="M59" s="29"/>
      <c r="N59" s="7"/>
      <c r="O59" s="7"/>
      <c r="P59" s="8"/>
    </row>
    <row r="60" spans="1:16" s="7" customFormat="1" ht="15" x14ac:dyDescent="0.2">
      <c r="A60" s="25">
        <f>IF(I60&lt;&gt;"",1+MAX($A$6:A59),"")</f>
        <v>25</v>
      </c>
      <c r="B60" s="26" t="s">
        <v>71</v>
      </c>
      <c r="C60" s="26" t="s">
        <v>74</v>
      </c>
      <c r="E60" s="24" t="s">
        <v>66</v>
      </c>
      <c r="F60" s="6">
        <f>1.5*1.5*249.66/27</f>
        <v>20.805</v>
      </c>
      <c r="G60" s="1">
        <v>0.1</v>
      </c>
      <c r="H60" s="40">
        <f t="shared" ref="H60:H61" si="34">F60*(1+G60)</f>
        <v>22.8855</v>
      </c>
      <c r="I60" s="14" t="s">
        <v>33</v>
      </c>
      <c r="J60" s="49">
        <v>235</v>
      </c>
      <c r="K60" s="50">
        <f>J60*H60</f>
        <v>5378.0924999999997</v>
      </c>
      <c r="L60" s="50">
        <v>265</v>
      </c>
      <c r="M60" s="50">
        <f>L60*H60</f>
        <v>6064.6575000000003</v>
      </c>
      <c r="N60" s="49">
        <v>500</v>
      </c>
      <c r="O60" s="4">
        <f t="shared" ref="O60:O61" si="35">N60*H60</f>
        <v>11442.75</v>
      </c>
      <c r="P60" s="8"/>
    </row>
    <row r="61" spans="1:16" s="7" customFormat="1" ht="15" x14ac:dyDescent="0.2">
      <c r="A61" s="25">
        <f>IF(I61&lt;&gt;"",1+MAX($A$6:A60),"")</f>
        <v>26</v>
      </c>
      <c r="B61" s="26" t="s">
        <v>71</v>
      </c>
      <c r="C61" s="26" t="s">
        <v>74</v>
      </c>
      <c r="E61" s="24" t="s">
        <v>67</v>
      </c>
      <c r="F61" s="6">
        <f>6*249.66*1.043</f>
        <v>1562.3722799999998</v>
      </c>
      <c r="G61" s="1">
        <v>0.1</v>
      </c>
      <c r="H61" s="40">
        <f t="shared" si="34"/>
        <v>1718.609508</v>
      </c>
      <c r="I61" s="14" t="s">
        <v>41</v>
      </c>
      <c r="J61" s="49">
        <v>2.04</v>
      </c>
      <c r="K61" s="50">
        <f>J61*H61</f>
        <v>3505.9633963199999</v>
      </c>
      <c r="L61" s="50">
        <v>0.96</v>
      </c>
      <c r="M61" s="50">
        <f>L61*H61</f>
        <v>1649.8651276799999</v>
      </c>
      <c r="N61" s="49">
        <v>3</v>
      </c>
      <c r="O61" s="4">
        <f t="shared" si="35"/>
        <v>5155.8285240000005</v>
      </c>
      <c r="P61" s="8"/>
    </row>
    <row r="62" spans="1:16" ht="16.5" thickBot="1" x14ac:dyDescent="0.25">
      <c r="A62" s="25" t="str">
        <f>IF(I62&lt;&gt;"",1+MAX($A$6:A61),"")</f>
        <v/>
      </c>
      <c r="B62" s="26"/>
      <c r="C62" s="26"/>
      <c r="D62" s="18"/>
      <c r="E62" s="24"/>
      <c r="F62" s="6"/>
      <c r="G62" s="7"/>
      <c r="H62" s="7"/>
      <c r="J62" s="29"/>
      <c r="K62" s="29"/>
      <c r="L62" s="29"/>
      <c r="M62" s="29"/>
      <c r="N62" s="7"/>
      <c r="O62" s="7"/>
      <c r="P62" s="8"/>
    </row>
    <row r="63" spans="1:16" ht="16.5" thickBot="1" x14ac:dyDescent="0.25">
      <c r="A63" s="51" t="str">
        <f>IF(I63&lt;&gt;"",1+MAX($A$6:A62),"")</f>
        <v/>
      </c>
      <c r="B63" s="52"/>
      <c r="C63" s="52"/>
      <c r="D63" s="52" t="s">
        <v>48</v>
      </c>
      <c r="E63" s="53" t="s">
        <v>34</v>
      </c>
      <c r="F63" s="54"/>
      <c r="G63" s="55"/>
      <c r="H63" s="55"/>
      <c r="I63" s="55"/>
      <c r="J63" s="55"/>
      <c r="K63" s="55"/>
      <c r="L63" s="55"/>
      <c r="M63" s="55"/>
      <c r="N63" s="55"/>
      <c r="O63" s="55"/>
      <c r="P63" s="56">
        <f>SUM(O66:O71)</f>
        <v>141957.47703703702</v>
      </c>
    </row>
    <row r="64" spans="1:16" s="5" customFormat="1" ht="15" x14ac:dyDescent="0.2">
      <c r="A64" s="25" t="str">
        <f>IF(I64&lt;&gt;"",1+MAX($A$6:A63),"")</f>
        <v/>
      </c>
      <c r="B64" s="46"/>
      <c r="C64" s="47"/>
      <c r="D64" s="7"/>
      <c r="E64" s="37"/>
      <c r="F64" s="6"/>
      <c r="G64" s="1"/>
      <c r="H64" s="2"/>
      <c r="I64" s="14"/>
      <c r="J64" s="29"/>
      <c r="K64" s="29"/>
      <c r="L64" s="29"/>
      <c r="M64" s="29"/>
      <c r="N64" s="3"/>
      <c r="O64" s="4"/>
      <c r="P64" s="8"/>
    </row>
    <row r="65" spans="1:16" x14ac:dyDescent="0.2">
      <c r="A65" s="25" t="str">
        <f>IF(I65&lt;&gt;"",1+MAX($A$6:A64),"")</f>
        <v/>
      </c>
      <c r="B65" s="26"/>
      <c r="C65" s="26"/>
      <c r="D65" s="32"/>
      <c r="E65" s="33" t="s">
        <v>49</v>
      </c>
      <c r="F65" s="7"/>
      <c r="G65" s="7"/>
      <c r="H65" s="7"/>
      <c r="J65" s="29"/>
      <c r="K65" s="29"/>
      <c r="L65" s="29"/>
      <c r="M65" s="29"/>
      <c r="N65" s="7"/>
      <c r="O65" s="7"/>
      <c r="P65" s="8"/>
    </row>
    <row r="66" spans="1:16" s="5" customFormat="1" ht="15" x14ac:dyDescent="0.2">
      <c r="A66" s="25" t="str">
        <f>IF(I66&lt;&gt;"",1+MAX($A$6:A65),"")</f>
        <v/>
      </c>
      <c r="B66" s="46"/>
      <c r="C66" s="47"/>
      <c r="D66" s="7"/>
      <c r="E66" s="37"/>
      <c r="F66" s="6"/>
      <c r="G66" s="1"/>
      <c r="H66" s="2"/>
      <c r="I66" s="14"/>
      <c r="J66" s="29"/>
      <c r="K66" s="29"/>
      <c r="L66" s="29"/>
      <c r="M66" s="29"/>
      <c r="N66" s="3"/>
      <c r="O66" s="4"/>
      <c r="P66" s="8"/>
    </row>
    <row r="67" spans="1:16" s="7" customFormat="1" ht="27.75" customHeight="1" x14ac:dyDescent="0.2">
      <c r="A67" s="25">
        <f>IF(I67&lt;&gt;"",1+MAX($A$6:A66),"")</f>
        <v>27</v>
      </c>
      <c r="B67" s="26" t="s">
        <v>73</v>
      </c>
      <c r="C67" s="26" t="s">
        <v>73</v>
      </c>
      <c r="E67" s="24" t="s">
        <v>68</v>
      </c>
      <c r="F67" s="6">
        <v>1095.3066666666666</v>
      </c>
      <c r="G67" s="1">
        <v>0.1</v>
      </c>
      <c r="H67" s="2">
        <f t="shared" ref="H67:H70" si="36">F67*(1+G67)</f>
        <v>1204.8373333333334</v>
      </c>
      <c r="I67" s="14" t="s">
        <v>33</v>
      </c>
      <c r="J67" s="3">
        <v>110</v>
      </c>
      <c r="K67" s="29">
        <f t="shared" ref="K67:K70" si="37">J67*H67</f>
        <v>132532.10666666666</v>
      </c>
      <c r="L67" s="29">
        <v>0</v>
      </c>
      <c r="M67" s="29">
        <f t="shared" ref="M67:M70" si="38">L67*H67</f>
        <v>0</v>
      </c>
      <c r="N67" s="3">
        <v>110</v>
      </c>
      <c r="O67" s="4">
        <f t="shared" ref="O67:O70" si="39">N67*H67</f>
        <v>132532.10666666666</v>
      </c>
      <c r="P67" s="8"/>
    </row>
    <row r="68" spans="1:16" s="7" customFormat="1" ht="21" customHeight="1" x14ac:dyDescent="0.2">
      <c r="A68" s="25" t="str">
        <f>IF(I68&lt;&gt;"",1+MAX($A$6:A67),"")</f>
        <v/>
      </c>
      <c r="B68" s="26"/>
      <c r="C68" s="26"/>
      <c r="E68" s="24"/>
      <c r="F68" s="6"/>
      <c r="G68" s="1"/>
      <c r="H68" s="2"/>
      <c r="I68" s="14"/>
      <c r="J68" s="3"/>
      <c r="K68" s="29"/>
      <c r="L68" s="29"/>
      <c r="M68" s="29"/>
      <c r="N68" s="3"/>
      <c r="O68" s="4"/>
      <c r="P68" s="8"/>
    </row>
    <row r="69" spans="1:16" s="7" customFormat="1" ht="27.75" customHeight="1" x14ac:dyDescent="0.2">
      <c r="A69" s="25">
        <f>IF(I69&lt;&gt;"",1+MAX($A$6:A68),"")</f>
        <v>28</v>
      </c>
      <c r="B69" s="26" t="s">
        <v>73</v>
      </c>
      <c r="C69" s="26" t="s">
        <v>73</v>
      </c>
      <c r="E69" s="24" t="s">
        <v>79</v>
      </c>
      <c r="F69" s="6">
        <v>98.925925925925924</v>
      </c>
      <c r="G69" s="1">
        <v>0.1</v>
      </c>
      <c r="H69" s="2">
        <f t="shared" ref="H69" si="40">F69*(1+G69)</f>
        <v>108.81851851851853</v>
      </c>
      <c r="I69" s="14" t="s">
        <v>33</v>
      </c>
      <c r="J69" s="3">
        <v>35</v>
      </c>
      <c r="K69" s="29">
        <f t="shared" ref="K69" si="41">J69*H69</f>
        <v>3808.6481481481487</v>
      </c>
      <c r="L69" s="29">
        <v>0</v>
      </c>
      <c r="M69" s="29">
        <f t="shared" ref="M69" si="42">L69*H69</f>
        <v>0</v>
      </c>
      <c r="N69" s="3">
        <v>35</v>
      </c>
      <c r="O69" s="4">
        <f t="shared" ref="O69" si="43">N69*H69</f>
        <v>3808.6481481481487</v>
      </c>
      <c r="P69" s="8"/>
    </row>
    <row r="70" spans="1:16" s="7" customFormat="1" ht="27.75" customHeight="1" x14ac:dyDescent="0.2">
      <c r="A70" s="25">
        <f>IF(I70&lt;&gt;"",1+MAX($A$6:A69),"")</f>
        <v>29</v>
      </c>
      <c r="B70" s="26" t="s">
        <v>73</v>
      </c>
      <c r="C70" s="26" t="s">
        <v>73</v>
      </c>
      <c r="E70" s="24" t="s">
        <v>69</v>
      </c>
      <c r="F70" s="6">
        <v>145.88888888888889</v>
      </c>
      <c r="G70" s="1">
        <v>0.1</v>
      </c>
      <c r="H70" s="2">
        <f t="shared" si="36"/>
        <v>160.47777777777779</v>
      </c>
      <c r="I70" s="14" t="s">
        <v>33</v>
      </c>
      <c r="J70" s="3">
        <v>35</v>
      </c>
      <c r="K70" s="29">
        <f t="shared" si="37"/>
        <v>5616.7222222222226</v>
      </c>
      <c r="L70" s="29">
        <v>0</v>
      </c>
      <c r="M70" s="29">
        <f t="shared" si="38"/>
        <v>0</v>
      </c>
      <c r="N70" s="3">
        <v>35</v>
      </c>
      <c r="O70" s="4">
        <f t="shared" si="39"/>
        <v>5616.7222222222226</v>
      </c>
      <c r="P70" s="8"/>
    </row>
    <row r="71" spans="1:16" s="5" customFormat="1" thickBot="1" x14ac:dyDescent="0.25">
      <c r="A71" s="25" t="str">
        <f>IF(I71&lt;&gt;"",1+MAX($A$6:A70),"")</f>
        <v/>
      </c>
      <c r="B71" s="46"/>
      <c r="C71" s="47"/>
      <c r="D71" s="7"/>
      <c r="E71" s="37"/>
      <c r="F71" s="6"/>
      <c r="G71" s="1"/>
      <c r="H71" s="2"/>
      <c r="I71" s="14"/>
      <c r="J71" s="3"/>
      <c r="K71" s="29"/>
      <c r="L71" s="29"/>
      <c r="M71" s="29"/>
      <c r="N71" s="3"/>
      <c r="O71" s="4"/>
      <c r="P71" s="8"/>
    </row>
    <row r="72" spans="1:16" ht="16.5" thickBot="1" x14ac:dyDescent="0.25">
      <c r="A72" s="105" t="s">
        <v>2</v>
      </c>
      <c r="B72" s="106"/>
      <c r="C72" s="106"/>
      <c r="D72" s="106"/>
      <c r="E72" s="9"/>
      <c r="F72" s="39"/>
      <c r="G72" s="10"/>
      <c r="H72" s="10"/>
      <c r="I72" s="16"/>
      <c r="J72" s="16"/>
      <c r="K72" s="16"/>
      <c r="L72" s="16"/>
      <c r="M72" s="16"/>
      <c r="N72" s="9"/>
      <c r="O72" s="11">
        <f>SUM(O8:O71)</f>
        <v>411702.05477400002</v>
      </c>
      <c r="P72" s="12">
        <f>SUM(P7:P71)</f>
        <v>411702.05477400002</v>
      </c>
    </row>
    <row r="73" spans="1:16" ht="16.5" thickBot="1" x14ac:dyDescent="0.25">
      <c r="A73" s="27" t="s">
        <v>9</v>
      </c>
      <c r="D73" s="28"/>
      <c r="E73" s="9"/>
      <c r="F73" s="39"/>
      <c r="G73" s="10"/>
      <c r="H73" s="10"/>
      <c r="I73" s="16"/>
      <c r="J73" s="16"/>
      <c r="K73" s="16"/>
      <c r="L73" s="16"/>
      <c r="M73" s="16"/>
      <c r="N73" s="13">
        <v>0.25</v>
      </c>
      <c r="O73" s="11">
        <f>N73*O72</f>
        <v>102925.5136935</v>
      </c>
      <c r="P73" s="12">
        <f>N73*P72</f>
        <v>102925.5136935</v>
      </c>
    </row>
    <row r="74" spans="1:16" ht="16.5" thickBot="1" x14ac:dyDescent="0.25">
      <c r="A74" s="105" t="s">
        <v>8</v>
      </c>
      <c r="B74" s="106"/>
      <c r="C74" s="106"/>
      <c r="D74" s="106"/>
      <c r="E74" s="9"/>
      <c r="F74" s="39"/>
      <c r="G74" s="10"/>
      <c r="H74" s="10"/>
      <c r="I74" s="16"/>
      <c r="J74" s="16"/>
      <c r="K74" s="16"/>
      <c r="L74" s="16"/>
      <c r="M74" s="16"/>
      <c r="N74" s="9"/>
      <c r="O74" s="11">
        <f>SUM(O72:O73)</f>
        <v>514627.56846750004</v>
      </c>
      <c r="P74" s="12">
        <f>SUM(P72:P73)</f>
        <v>514627.56846750004</v>
      </c>
    </row>
    <row r="75" spans="1:16" x14ac:dyDescent="0.2">
      <c r="P75" s="42"/>
    </row>
    <row r="76" spans="1:16" x14ac:dyDescent="0.2">
      <c r="P76" s="42"/>
    </row>
    <row r="77" spans="1:16" x14ac:dyDescent="0.2">
      <c r="P77" s="42"/>
    </row>
    <row r="78" spans="1:16" x14ac:dyDescent="0.2">
      <c r="P78" s="42"/>
    </row>
    <row r="79" spans="1:16" x14ac:dyDescent="0.2">
      <c r="D79" s="41"/>
      <c r="F79" s="42"/>
      <c r="G79" s="7"/>
      <c r="H79" s="7"/>
      <c r="L79" s="42"/>
      <c r="M79" s="42"/>
      <c r="P79" s="42"/>
    </row>
    <row r="80" spans="1:16" x14ac:dyDescent="0.2">
      <c r="D80" s="41"/>
      <c r="F80" s="42"/>
      <c r="G80" s="7"/>
      <c r="H80" s="7"/>
      <c r="L80" s="42"/>
      <c r="M80" s="42"/>
      <c r="P80" s="42"/>
    </row>
    <row r="81" spans="4:16" x14ac:dyDescent="0.2">
      <c r="D81" s="41"/>
      <c r="F81" s="42"/>
      <c r="G81" s="7"/>
      <c r="H81" s="7"/>
      <c r="L81" s="42"/>
      <c r="M81" s="42"/>
      <c r="P81" s="42"/>
    </row>
    <row r="82" spans="4:16" x14ac:dyDescent="0.2">
      <c r="D82" s="41"/>
      <c r="F82" s="42"/>
      <c r="G82" s="7"/>
      <c r="H82" s="7"/>
      <c r="L82" s="42"/>
      <c r="M82" s="42"/>
      <c r="P82" s="42"/>
    </row>
    <row r="83" spans="4:16" x14ac:dyDescent="0.2">
      <c r="D83" s="41"/>
      <c r="F83" s="42"/>
      <c r="G83" s="7"/>
      <c r="H83" s="7"/>
      <c r="L83" s="42"/>
      <c r="M83" s="42"/>
      <c r="P83" s="42"/>
    </row>
    <row r="84" spans="4:16" x14ac:dyDescent="0.2">
      <c r="D84" s="41"/>
      <c r="F84" s="42"/>
      <c r="G84" s="7"/>
      <c r="H84" s="7"/>
      <c r="L84" s="42"/>
      <c r="M84" s="42"/>
      <c r="P84" s="42"/>
    </row>
    <row r="85" spans="4:16" x14ac:dyDescent="0.2">
      <c r="D85" s="41"/>
      <c r="F85" s="42"/>
      <c r="G85" s="7"/>
      <c r="H85" s="7"/>
      <c r="L85" s="42"/>
      <c r="M85" s="42"/>
      <c r="P85" s="42"/>
    </row>
    <row r="86" spans="4:16" x14ac:dyDescent="0.2">
      <c r="D86" s="41"/>
      <c r="F86" s="42"/>
      <c r="G86" s="7"/>
      <c r="H86" s="7"/>
      <c r="L86" s="42"/>
      <c r="M86" s="42"/>
      <c r="P86" s="42"/>
    </row>
    <row r="87" spans="4:16" x14ac:dyDescent="0.2">
      <c r="D87" s="41"/>
      <c r="F87" s="42"/>
      <c r="G87" s="7"/>
      <c r="H87" s="7"/>
      <c r="L87" s="42"/>
      <c r="M87" s="42"/>
      <c r="P87" s="42"/>
    </row>
    <row r="88" spans="4:16" x14ac:dyDescent="0.2">
      <c r="D88" s="41"/>
      <c r="F88" s="42"/>
      <c r="G88" s="7"/>
      <c r="H88" s="7"/>
      <c r="L88" s="42"/>
      <c r="M88" s="42"/>
      <c r="P88" s="42"/>
    </row>
    <row r="89" spans="4:16" x14ac:dyDescent="0.2">
      <c r="D89" s="41"/>
      <c r="F89" s="42"/>
      <c r="G89" s="7"/>
      <c r="H89" s="7"/>
      <c r="L89" s="42"/>
      <c r="M89" s="42"/>
      <c r="P89" s="42"/>
    </row>
    <row r="90" spans="4:16" x14ac:dyDescent="0.2">
      <c r="D90" s="41"/>
      <c r="F90" s="42"/>
      <c r="G90" s="7"/>
      <c r="H90" s="7"/>
      <c r="L90" s="42"/>
      <c r="M90" s="42"/>
      <c r="P90" s="42"/>
    </row>
    <row r="91" spans="4:16" x14ac:dyDescent="0.2">
      <c r="D91" s="41"/>
      <c r="F91" s="42"/>
      <c r="G91" s="7"/>
      <c r="H91" s="7"/>
      <c r="L91" s="42"/>
      <c r="M91" s="42"/>
      <c r="P91" s="42"/>
    </row>
    <row r="92" spans="4:16" x14ac:dyDescent="0.2">
      <c r="D92" s="41"/>
      <c r="F92" s="42"/>
      <c r="G92" s="7"/>
      <c r="H92" s="7"/>
      <c r="L92" s="42"/>
      <c r="M92" s="42"/>
      <c r="P92" s="42"/>
    </row>
    <row r="93" spans="4:16" x14ac:dyDescent="0.2">
      <c r="D93" s="41"/>
      <c r="F93" s="42"/>
      <c r="G93" s="7"/>
      <c r="H93" s="7"/>
      <c r="L93" s="42"/>
      <c r="M93" s="42"/>
      <c r="P93" s="42"/>
    </row>
    <row r="94" spans="4:16" x14ac:dyDescent="0.2">
      <c r="D94" s="41"/>
      <c r="F94" s="42"/>
      <c r="G94" s="7"/>
      <c r="H94" s="7"/>
      <c r="L94" s="42"/>
      <c r="M94" s="42"/>
      <c r="P94" s="42"/>
    </row>
    <row r="95" spans="4:16" x14ac:dyDescent="0.2">
      <c r="D95" s="41"/>
      <c r="F95" s="42"/>
      <c r="G95" s="7"/>
      <c r="H95" s="7"/>
      <c r="L95" s="42"/>
      <c r="M95" s="42"/>
      <c r="P95" s="42"/>
    </row>
    <row r="96" spans="4:16" x14ac:dyDescent="0.2">
      <c r="D96" s="41"/>
      <c r="F96" s="42"/>
      <c r="G96" s="7"/>
      <c r="H96" s="7"/>
      <c r="L96" s="42"/>
      <c r="M96" s="42"/>
      <c r="P96" s="42"/>
    </row>
    <row r="97" spans="4:16" x14ac:dyDescent="0.2">
      <c r="D97" s="41"/>
      <c r="F97" s="42"/>
      <c r="G97" s="7"/>
      <c r="H97" s="7"/>
      <c r="L97" s="42"/>
      <c r="M97" s="42"/>
      <c r="P97" s="42"/>
    </row>
    <row r="98" spans="4:16" x14ac:dyDescent="0.2">
      <c r="D98" s="41"/>
      <c r="F98" s="42"/>
      <c r="G98" s="7"/>
      <c r="H98" s="7"/>
      <c r="L98" s="42"/>
      <c r="M98" s="42"/>
      <c r="P98" s="42"/>
    </row>
    <row r="99" spans="4:16" x14ac:dyDescent="0.2">
      <c r="D99" s="41"/>
      <c r="F99" s="42"/>
      <c r="G99" s="7"/>
      <c r="H99" s="7"/>
      <c r="L99" s="42"/>
      <c r="M99" s="42"/>
      <c r="P99" s="42"/>
    </row>
    <row r="100" spans="4:16" x14ac:dyDescent="0.2">
      <c r="D100" s="41"/>
      <c r="F100" s="42"/>
      <c r="G100" s="7"/>
      <c r="H100" s="7"/>
      <c r="L100" s="42"/>
      <c r="M100" s="42"/>
      <c r="P100" s="42"/>
    </row>
    <row r="101" spans="4:16" x14ac:dyDescent="0.2">
      <c r="D101" s="41"/>
      <c r="F101" s="42"/>
      <c r="G101" s="7"/>
      <c r="H101" s="7"/>
      <c r="L101" s="42"/>
      <c r="M101" s="42"/>
      <c r="P101" s="42"/>
    </row>
    <row r="102" spans="4:16" x14ac:dyDescent="0.2">
      <c r="D102" s="41"/>
      <c r="F102" s="42"/>
      <c r="G102" s="7"/>
      <c r="H102" s="7"/>
      <c r="L102" s="42"/>
      <c r="M102" s="42"/>
      <c r="P102" s="42"/>
    </row>
    <row r="103" spans="4:16" x14ac:dyDescent="0.2">
      <c r="D103" s="41"/>
      <c r="F103" s="42"/>
      <c r="G103" s="7"/>
      <c r="H103" s="7"/>
      <c r="L103" s="42"/>
      <c r="M103" s="42"/>
      <c r="P103" s="42"/>
    </row>
    <row r="104" spans="4:16" x14ac:dyDescent="0.2">
      <c r="D104" s="41"/>
      <c r="F104" s="42"/>
      <c r="G104" s="7"/>
      <c r="H104" s="7"/>
      <c r="L104" s="42"/>
      <c r="M104" s="42"/>
      <c r="P104" s="42"/>
    </row>
    <row r="105" spans="4:16" x14ac:dyDescent="0.2">
      <c r="D105" s="41"/>
      <c r="F105" s="42"/>
      <c r="G105" s="7"/>
      <c r="H105" s="7"/>
      <c r="L105" s="42"/>
      <c r="M105" s="42"/>
      <c r="P105" s="42"/>
    </row>
    <row r="106" spans="4:16" x14ac:dyDescent="0.2">
      <c r="D106" s="41"/>
      <c r="F106" s="42"/>
      <c r="G106" s="7"/>
      <c r="H106" s="7"/>
      <c r="L106" s="42"/>
      <c r="M106" s="42"/>
      <c r="P106" s="42"/>
    </row>
    <row r="107" spans="4:16" x14ac:dyDescent="0.2">
      <c r="D107" s="41"/>
      <c r="F107" s="42"/>
      <c r="G107" s="7"/>
      <c r="H107" s="7"/>
      <c r="L107" s="42"/>
      <c r="M107" s="42"/>
      <c r="P107" s="42"/>
    </row>
    <row r="108" spans="4:16" x14ac:dyDescent="0.2">
      <c r="D108" s="41"/>
      <c r="F108" s="42"/>
      <c r="G108" s="7"/>
      <c r="H108" s="7"/>
      <c r="L108" s="42"/>
      <c r="M108" s="42"/>
      <c r="P108" s="42"/>
    </row>
    <row r="109" spans="4:16" x14ac:dyDescent="0.2">
      <c r="D109" s="41"/>
      <c r="F109" s="42"/>
      <c r="G109" s="7"/>
      <c r="H109" s="7"/>
      <c r="L109" s="42"/>
      <c r="M109" s="42"/>
      <c r="P109" s="42"/>
    </row>
    <row r="110" spans="4:16" x14ac:dyDescent="0.2">
      <c r="D110" s="41"/>
      <c r="F110" s="42"/>
      <c r="G110" s="7"/>
      <c r="H110" s="7"/>
      <c r="L110" s="42"/>
      <c r="M110" s="42"/>
      <c r="P110" s="42"/>
    </row>
    <row r="111" spans="4:16" x14ac:dyDescent="0.2">
      <c r="D111" s="41"/>
      <c r="F111" s="42"/>
      <c r="G111" s="7"/>
      <c r="H111" s="7"/>
      <c r="L111" s="42"/>
      <c r="M111" s="42"/>
      <c r="P111" s="42"/>
    </row>
    <row r="112" spans="4:16" x14ac:dyDescent="0.2">
      <c r="D112" s="41"/>
      <c r="F112" s="42"/>
      <c r="G112" s="7"/>
      <c r="H112" s="7"/>
      <c r="L112" s="42"/>
      <c r="M112" s="42"/>
      <c r="P112" s="42"/>
    </row>
    <row r="113" spans="4:16" x14ac:dyDescent="0.2">
      <c r="D113" s="41"/>
      <c r="F113" s="42"/>
      <c r="G113" s="7"/>
      <c r="H113" s="7"/>
      <c r="L113" s="42"/>
      <c r="M113" s="42"/>
      <c r="P113" s="42"/>
    </row>
    <row r="114" spans="4:16" x14ac:dyDescent="0.2">
      <c r="D114" s="41"/>
      <c r="F114" s="42"/>
      <c r="G114" s="7"/>
      <c r="H114" s="7"/>
      <c r="L114" s="42"/>
      <c r="M114" s="42"/>
      <c r="P114" s="42"/>
    </row>
    <row r="115" spans="4:16" x14ac:dyDescent="0.2">
      <c r="D115" s="41"/>
      <c r="F115" s="42"/>
      <c r="G115" s="7"/>
      <c r="H115" s="7"/>
      <c r="L115" s="42"/>
      <c r="M115" s="42"/>
      <c r="P115" s="42"/>
    </row>
    <row r="116" spans="4:16" x14ac:dyDescent="0.2">
      <c r="D116" s="41"/>
      <c r="F116" s="42"/>
      <c r="G116" s="7"/>
      <c r="H116" s="7"/>
      <c r="L116" s="42"/>
      <c r="M116" s="42"/>
      <c r="P116" s="42"/>
    </row>
    <row r="117" spans="4:16" x14ac:dyDescent="0.2">
      <c r="D117" s="41"/>
      <c r="F117" s="42"/>
      <c r="G117" s="7"/>
      <c r="H117" s="7"/>
      <c r="L117" s="42"/>
      <c r="M117" s="42"/>
      <c r="P117" s="42"/>
    </row>
    <row r="118" spans="4:16" x14ac:dyDescent="0.2">
      <c r="D118" s="41"/>
      <c r="F118" s="42"/>
      <c r="G118" s="7"/>
      <c r="H118" s="7"/>
      <c r="L118" s="42"/>
      <c r="M118" s="42"/>
      <c r="P118" s="42"/>
    </row>
    <row r="119" spans="4:16" x14ac:dyDescent="0.2">
      <c r="D119" s="41"/>
      <c r="F119" s="42"/>
      <c r="G119" s="7"/>
      <c r="H119" s="7"/>
      <c r="L119" s="42"/>
      <c r="M119" s="42"/>
      <c r="P119" s="42"/>
    </row>
    <row r="120" spans="4:16" x14ac:dyDescent="0.2">
      <c r="D120" s="41"/>
      <c r="F120" s="42"/>
      <c r="G120" s="7"/>
      <c r="H120" s="7"/>
      <c r="L120" s="42"/>
      <c r="M120" s="42"/>
      <c r="P120" s="42"/>
    </row>
    <row r="121" spans="4:16" x14ac:dyDescent="0.2">
      <c r="D121" s="41"/>
      <c r="F121" s="42"/>
      <c r="G121" s="7"/>
      <c r="H121" s="7"/>
      <c r="L121" s="42"/>
      <c r="M121" s="42"/>
      <c r="P121" s="42"/>
    </row>
    <row r="122" spans="4:16" x14ac:dyDescent="0.2">
      <c r="D122" s="41"/>
      <c r="F122" s="42"/>
      <c r="G122" s="7"/>
      <c r="H122" s="7"/>
      <c r="L122" s="42"/>
      <c r="M122" s="42"/>
      <c r="P122" s="42"/>
    </row>
    <row r="123" spans="4:16" x14ac:dyDescent="0.2">
      <c r="D123" s="41"/>
      <c r="F123" s="42"/>
      <c r="G123" s="7"/>
      <c r="H123" s="7"/>
      <c r="L123" s="42"/>
      <c r="M123" s="42"/>
      <c r="P123" s="42"/>
    </row>
    <row r="124" spans="4:16" x14ac:dyDescent="0.2">
      <c r="D124" s="41"/>
      <c r="F124" s="42"/>
      <c r="G124" s="7"/>
      <c r="H124" s="7"/>
      <c r="L124" s="42"/>
      <c r="M124" s="42"/>
      <c r="P124" s="42"/>
    </row>
    <row r="125" spans="4:16" x14ac:dyDescent="0.2">
      <c r="D125" s="41"/>
      <c r="F125" s="42"/>
      <c r="G125" s="7"/>
      <c r="H125" s="7"/>
      <c r="L125" s="42"/>
      <c r="M125" s="42"/>
      <c r="P125" s="42"/>
    </row>
    <row r="126" spans="4:16" x14ac:dyDescent="0.2">
      <c r="D126" s="41"/>
      <c r="F126" s="42"/>
      <c r="G126" s="7"/>
      <c r="H126" s="7"/>
      <c r="L126" s="42"/>
      <c r="M126" s="42"/>
      <c r="P126" s="42"/>
    </row>
    <row r="127" spans="4:16" x14ac:dyDescent="0.2">
      <c r="D127" s="41"/>
      <c r="F127" s="42"/>
      <c r="G127" s="7"/>
      <c r="H127" s="7"/>
      <c r="L127" s="42"/>
      <c r="M127" s="42"/>
      <c r="P127" s="42"/>
    </row>
    <row r="128" spans="4:16" x14ac:dyDescent="0.2">
      <c r="D128" s="41"/>
      <c r="F128" s="42"/>
      <c r="G128" s="7"/>
      <c r="H128" s="7"/>
      <c r="L128" s="42"/>
      <c r="M128" s="42"/>
      <c r="P128" s="42"/>
    </row>
    <row r="129" spans="4:17" x14ac:dyDescent="0.2">
      <c r="D129" s="41"/>
      <c r="F129" s="42"/>
      <c r="G129" s="7"/>
      <c r="H129" s="7"/>
      <c r="L129" s="42"/>
      <c r="M129" s="42"/>
      <c r="P129" s="42"/>
    </row>
    <row r="130" spans="4:17" x14ac:dyDescent="0.2">
      <c r="D130" s="41"/>
      <c r="F130" s="42"/>
      <c r="G130" s="7"/>
      <c r="H130" s="7"/>
      <c r="L130" s="42"/>
      <c r="M130" s="42"/>
      <c r="P130" s="42"/>
    </row>
    <row r="131" spans="4:17" x14ac:dyDescent="0.2">
      <c r="D131" s="41"/>
      <c r="F131" s="42"/>
      <c r="G131" s="7"/>
      <c r="H131" s="7"/>
      <c r="L131" s="42"/>
      <c r="M131" s="42"/>
      <c r="P131" s="42"/>
    </row>
    <row r="132" spans="4:17" x14ac:dyDescent="0.2">
      <c r="D132" s="41"/>
      <c r="F132" s="42"/>
      <c r="G132" s="7"/>
      <c r="H132" s="7"/>
      <c r="L132" s="42"/>
      <c r="M132" s="42"/>
      <c r="P132" s="42"/>
    </row>
    <row r="133" spans="4:17" x14ac:dyDescent="0.2">
      <c r="D133" s="41"/>
      <c r="F133" s="42"/>
      <c r="G133" s="7"/>
      <c r="H133" s="7"/>
      <c r="L133" s="42"/>
      <c r="M133" s="42"/>
      <c r="P133" s="42"/>
    </row>
    <row r="134" spans="4:17" x14ac:dyDescent="0.2">
      <c r="D134" s="41"/>
      <c r="F134" s="42"/>
      <c r="G134" s="7"/>
      <c r="H134" s="7"/>
      <c r="L134" s="42"/>
      <c r="M134" s="42"/>
      <c r="P134" s="42"/>
    </row>
    <row r="135" spans="4:17" x14ac:dyDescent="0.2">
      <c r="D135" s="41"/>
      <c r="F135" s="42"/>
      <c r="G135" s="7"/>
      <c r="H135" s="7"/>
      <c r="L135" s="42"/>
      <c r="M135" s="42"/>
      <c r="P135" s="42"/>
    </row>
    <row r="136" spans="4:17" x14ac:dyDescent="0.2">
      <c r="D136" s="41"/>
      <c r="F136" s="42"/>
      <c r="G136" s="7"/>
      <c r="H136" s="7"/>
      <c r="L136" s="42"/>
      <c r="M136" s="42"/>
      <c r="P136" s="42"/>
    </row>
    <row r="137" spans="4:17" x14ac:dyDescent="0.2">
      <c r="D137" s="41"/>
      <c r="F137" s="42"/>
      <c r="G137" s="7"/>
      <c r="H137" s="7"/>
      <c r="L137" s="42"/>
      <c r="M137" s="42"/>
      <c r="P137" s="42"/>
    </row>
    <row r="138" spans="4:17" x14ac:dyDescent="0.2">
      <c r="D138" s="41"/>
      <c r="F138" s="42"/>
      <c r="G138" s="7"/>
      <c r="H138" s="7"/>
      <c r="L138" s="42"/>
      <c r="M138" s="42"/>
      <c r="P138" s="42"/>
    </row>
    <row r="139" spans="4:17" x14ac:dyDescent="0.2">
      <c r="D139" s="41"/>
      <c r="F139" s="42"/>
      <c r="G139" s="7"/>
      <c r="H139" s="7"/>
      <c r="L139" s="42"/>
      <c r="M139" s="42"/>
      <c r="P139" s="42"/>
    </row>
    <row r="140" spans="4:17" x14ac:dyDescent="0.2">
      <c r="D140" s="41"/>
      <c r="F140" s="42"/>
      <c r="G140" s="7"/>
      <c r="H140" s="7"/>
      <c r="L140" s="42"/>
      <c r="M140" s="42"/>
      <c r="P140" s="42"/>
    </row>
    <row r="141" spans="4:17" x14ac:dyDescent="0.2">
      <c r="M141" s="42"/>
      <c r="P141" s="42"/>
      <c r="Q141" s="7"/>
    </row>
    <row r="142" spans="4:17" x14ac:dyDescent="0.2">
      <c r="M142" s="42"/>
      <c r="P142" s="42"/>
      <c r="Q142" s="7"/>
    </row>
    <row r="143" spans="4:17" x14ac:dyDescent="0.2">
      <c r="M143" s="42"/>
      <c r="P143" s="42"/>
      <c r="Q143" s="7"/>
    </row>
    <row r="144" spans="4:17" x14ac:dyDescent="0.2">
      <c r="M144" s="42"/>
      <c r="P144" s="42"/>
      <c r="Q144" s="7"/>
    </row>
    <row r="145" spans="13:17" x14ac:dyDescent="0.2">
      <c r="M145" s="42"/>
      <c r="P145" s="42"/>
      <c r="Q145" s="7"/>
    </row>
    <row r="146" spans="13:17" x14ac:dyDescent="0.2">
      <c r="M146" s="42"/>
      <c r="P146" s="42"/>
      <c r="Q146" s="7"/>
    </row>
    <row r="147" spans="13:17" x14ac:dyDescent="0.2">
      <c r="M147" s="42"/>
      <c r="P147" s="42"/>
      <c r="Q147" s="7"/>
    </row>
    <row r="148" spans="13:17" x14ac:dyDescent="0.2">
      <c r="M148" s="42"/>
      <c r="P148" s="42"/>
      <c r="Q148" s="7"/>
    </row>
    <row r="149" spans="13:17" x14ac:dyDescent="0.2">
      <c r="M149" s="42"/>
      <c r="P149" s="42"/>
      <c r="Q149" s="7"/>
    </row>
    <row r="150" spans="13:17" x14ac:dyDescent="0.2">
      <c r="M150" s="42"/>
      <c r="P150" s="42"/>
      <c r="Q150" s="7"/>
    </row>
    <row r="151" spans="13:17" x14ac:dyDescent="0.2">
      <c r="M151" s="42"/>
      <c r="P151" s="42"/>
      <c r="Q151" s="7"/>
    </row>
    <row r="152" spans="13:17" x14ac:dyDescent="0.2">
      <c r="M152" s="42"/>
      <c r="P152" s="42"/>
      <c r="Q152" s="7"/>
    </row>
    <row r="153" spans="13:17" x14ac:dyDescent="0.2">
      <c r="M153" s="42"/>
      <c r="P153" s="42"/>
      <c r="Q153" s="7"/>
    </row>
    <row r="154" spans="13:17" x14ac:dyDescent="0.2">
      <c r="M154" s="42"/>
      <c r="P154" s="42"/>
      <c r="Q154" s="7"/>
    </row>
    <row r="155" spans="13:17" x14ac:dyDescent="0.2">
      <c r="M155" s="42"/>
      <c r="P155" s="42"/>
      <c r="Q155" s="7"/>
    </row>
    <row r="156" spans="13:17" x14ac:dyDescent="0.2">
      <c r="M156" s="42"/>
      <c r="P156" s="42"/>
      <c r="Q156" s="7"/>
    </row>
    <row r="157" spans="13:17" x14ac:dyDescent="0.2">
      <c r="M157" s="42"/>
      <c r="P157" s="42"/>
      <c r="Q157" s="7"/>
    </row>
    <row r="158" spans="13:17" x14ac:dyDescent="0.2">
      <c r="M158" s="42"/>
      <c r="P158" s="42"/>
      <c r="Q158" s="7"/>
    </row>
    <row r="159" spans="13:17" x14ac:dyDescent="0.2">
      <c r="M159" s="42"/>
      <c r="P159" s="42"/>
      <c r="Q159" s="7"/>
    </row>
    <row r="160" spans="13:17" x14ac:dyDescent="0.2">
      <c r="M160" s="42"/>
      <c r="P160" s="42"/>
      <c r="Q160" s="7"/>
    </row>
    <row r="161" spans="13:17" x14ac:dyDescent="0.2">
      <c r="M161" s="42"/>
      <c r="P161" s="42"/>
      <c r="Q161" s="7"/>
    </row>
    <row r="162" spans="13:17" x14ac:dyDescent="0.2">
      <c r="M162" s="42"/>
      <c r="P162" s="42"/>
      <c r="Q162" s="7"/>
    </row>
    <row r="163" spans="13:17" x14ac:dyDescent="0.2">
      <c r="M163" s="42"/>
      <c r="P163" s="42"/>
      <c r="Q163" s="7"/>
    </row>
    <row r="164" spans="13:17" x14ac:dyDescent="0.2">
      <c r="M164" s="42"/>
      <c r="P164" s="42"/>
      <c r="Q164" s="7"/>
    </row>
    <row r="165" spans="13:17" x14ac:dyDescent="0.2">
      <c r="M165" s="42"/>
      <c r="P165" s="42"/>
      <c r="Q165" s="7"/>
    </row>
    <row r="166" spans="13:17" x14ac:dyDescent="0.2">
      <c r="M166" s="42"/>
      <c r="P166" s="42"/>
      <c r="Q166" s="7"/>
    </row>
    <row r="167" spans="13:17" x14ac:dyDescent="0.2">
      <c r="M167" s="42"/>
      <c r="P167" s="42"/>
      <c r="Q167" s="7"/>
    </row>
    <row r="168" spans="13:17" x14ac:dyDescent="0.2">
      <c r="M168" s="42"/>
      <c r="P168" s="42"/>
      <c r="Q168" s="7"/>
    </row>
    <row r="169" spans="13:17" x14ac:dyDescent="0.2">
      <c r="M169" s="42"/>
      <c r="P169" s="42"/>
      <c r="Q169" s="7"/>
    </row>
    <row r="170" spans="13:17" x14ac:dyDescent="0.2">
      <c r="M170" s="42"/>
      <c r="P170" s="42"/>
      <c r="Q170" s="7"/>
    </row>
    <row r="171" spans="13:17" x14ac:dyDescent="0.2">
      <c r="M171" s="42"/>
      <c r="P171" s="42"/>
      <c r="Q171" s="7"/>
    </row>
    <row r="172" spans="13:17" x14ac:dyDescent="0.2">
      <c r="M172" s="42"/>
      <c r="P172" s="42"/>
      <c r="Q172" s="7"/>
    </row>
    <row r="173" spans="13:17" x14ac:dyDescent="0.2">
      <c r="M173" s="42"/>
      <c r="P173" s="42"/>
      <c r="Q173" s="7"/>
    </row>
    <row r="174" spans="13:17" x14ac:dyDescent="0.2">
      <c r="M174" s="42"/>
      <c r="P174" s="42"/>
      <c r="Q174" s="7"/>
    </row>
    <row r="175" spans="13:17" x14ac:dyDescent="0.2">
      <c r="M175" s="42"/>
      <c r="P175" s="42"/>
      <c r="Q175" s="7"/>
    </row>
    <row r="176" spans="13:17" x14ac:dyDescent="0.2">
      <c r="M176" s="42"/>
      <c r="P176" s="42"/>
      <c r="Q176" s="7"/>
    </row>
    <row r="177" spans="13:17" x14ac:dyDescent="0.2">
      <c r="M177" s="42"/>
      <c r="P177" s="42"/>
      <c r="Q177" s="7"/>
    </row>
    <row r="178" spans="13:17" x14ac:dyDescent="0.2">
      <c r="M178" s="42"/>
      <c r="P178" s="42"/>
      <c r="Q178" s="7"/>
    </row>
    <row r="179" spans="13:17" x14ac:dyDescent="0.2">
      <c r="M179" s="42"/>
      <c r="P179" s="42"/>
      <c r="Q179" s="7"/>
    </row>
    <row r="180" spans="13:17" x14ac:dyDescent="0.2">
      <c r="M180" s="42"/>
      <c r="P180" s="42"/>
      <c r="Q180" s="7"/>
    </row>
    <row r="181" spans="13:17" x14ac:dyDescent="0.2">
      <c r="M181" s="42"/>
      <c r="P181" s="42"/>
      <c r="Q181" s="7"/>
    </row>
    <row r="182" spans="13:17" x14ac:dyDescent="0.2">
      <c r="M182" s="42"/>
      <c r="P182" s="42"/>
      <c r="Q182" s="7"/>
    </row>
    <row r="183" spans="13:17" x14ac:dyDescent="0.2">
      <c r="M183" s="42"/>
      <c r="P183" s="42"/>
      <c r="Q183" s="7"/>
    </row>
    <row r="184" spans="13:17" x14ac:dyDescent="0.2">
      <c r="M184" s="42"/>
      <c r="P184" s="42"/>
      <c r="Q184" s="7"/>
    </row>
    <row r="185" spans="13:17" x14ac:dyDescent="0.2">
      <c r="M185" s="42"/>
      <c r="P185" s="42"/>
      <c r="Q185" s="7"/>
    </row>
    <row r="186" spans="13:17" x14ac:dyDescent="0.2">
      <c r="M186" s="42"/>
      <c r="P186" s="42"/>
      <c r="Q186" s="7"/>
    </row>
    <row r="187" spans="13:17" x14ac:dyDescent="0.2">
      <c r="M187" s="42"/>
      <c r="P187" s="42"/>
      <c r="Q187" s="7"/>
    </row>
    <row r="188" spans="13:17" x14ac:dyDescent="0.2">
      <c r="M188" s="42"/>
      <c r="P188" s="42"/>
      <c r="Q188" s="7"/>
    </row>
    <row r="189" spans="13:17" x14ac:dyDescent="0.2">
      <c r="M189" s="42"/>
      <c r="P189" s="42"/>
      <c r="Q189" s="7"/>
    </row>
    <row r="190" spans="13:17" x14ac:dyDescent="0.2">
      <c r="M190" s="42"/>
      <c r="P190" s="42"/>
      <c r="Q190" s="7"/>
    </row>
    <row r="191" spans="13:17" x14ac:dyDescent="0.2">
      <c r="M191" s="42"/>
      <c r="P191" s="42"/>
      <c r="Q191" s="7"/>
    </row>
    <row r="192" spans="13:17" x14ac:dyDescent="0.2">
      <c r="M192" s="42"/>
      <c r="P192" s="42"/>
      <c r="Q192" s="7"/>
    </row>
    <row r="193" spans="13:17" x14ac:dyDescent="0.2">
      <c r="M193" s="42"/>
      <c r="P193" s="42"/>
      <c r="Q193" s="7"/>
    </row>
    <row r="194" spans="13:17" x14ac:dyDescent="0.2">
      <c r="M194" s="42"/>
      <c r="P194" s="42"/>
      <c r="Q194" s="7"/>
    </row>
    <row r="195" spans="13:17" x14ac:dyDescent="0.2">
      <c r="M195" s="42"/>
      <c r="P195" s="42"/>
      <c r="Q195" s="7"/>
    </row>
    <row r="196" spans="13:17" x14ac:dyDescent="0.2">
      <c r="M196" s="42"/>
      <c r="P196" s="42"/>
      <c r="Q196" s="7"/>
    </row>
    <row r="197" spans="13:17" x14ac:dyDescent="0.2">
      <c r="M197" s="42"/>
      <c r="P197" s="42"/>
      <c r="Q197" s="7"/>
    </row>
    <row r="198" spans="13:17" x14ac:dyDescent="0.2">
      <c r="M198" s="42"/>
      <c r="P198" s="42"/>
      <c r="Q198" s="7"/>
    </row>
    <row r="199" spans="13:17" x14ac:dyDescent="0.2">
      <c r="M199" s="42"/>
      <c r="P199" s="42"/>
      <c r="Q199" s="7"/>
    </row>
    <row r="200" spans="13:17" x14ac:dyDescent="0.2">
      <c r="M200" s="42"/>
      <c r="P200" s="42"/>
      <c r="Q200" s="7"/>
    </row>
    <row r="201" spans="13:17" x14ac:dyDescent="0.2">
      <c r="M201" s="42"/>
      <c r="P201" s="42"/>
      <c r="Q201" s="7"/>
    </row>
    <row r="202" spans="13:17" x14ac:dyDescent="0.2">
      <c r="M202" s="42"/>
      <c r="P202" s="42"/>
      <c r="Q202" s="7"/>
    </row>
    <row r="203" spans="13:17" x14ac:dyDescent="0.2">
      <c r="M203" s="42"/>
      <c r="P203" s="42"/>
      <c r="Q203" s="7"/>
    </row>
    <row r="204" spans="13:17" x14ac:dyDescent="0.2">
      <c r="M204" s="42"/>
      <c r="P204" s="42"/>
      <c r="Q204" s="7"/>
    </row>
    <row r="205" spans="13:17" x14ac:dyDescent="0.2">
      <c r="M205" s="42"/>
      <c r="P205" s="42"/>
      <c r="Q205" s="7"/>
    </row>
    <row r="206" spans="13:17" x14ac:dyDescent="0.2">
      <c r="M206" s="42"/>
      <c r="P206" s="42"/>
      <c r="Q206" s="7"/>
    </row>
    <row r="207" spans="13:17" x14ac:dyDescent="0.2">
      <c r="M207" s="42"/>
      <c r="P207" s="42"/>
      <c r="Q207" s="7"/>
    </row>
    <row r="208" spans="13:17" x14ac:dyDescent="0.2">
      <c r="M208" s="42"/>
      <c r="P208" s="42"/>
      <c r="Q208" s="7"/>
    </row>
    <row r="209" spans="13:17" x14ac:dyDescent="0.2">
      <c r="M209" s="42"/>
      <c r="P209" s="42"/>
      <c r="Q209" s="7"/>
    </row>
    <row r="210" spans="13:17" x14ac:dyDescent="0.2">
      <c r="M210" s="42"/>
      <c r="P210" s="42"/>
      <c r="Q210" s="7"/>
    </row>
    <row r="211" spans="13:17" x14ac:dyDescent="0.2">
      <c r="M211" s="42"/>
      <c r="P211" s="42"/>
      <c r="Q211" s="7"/>
    </row>
    <row r="212" spans="13:17" x14ac:dyDescent="0.2">
      <c r="M212" s="42"/>
      <c r="P212" s="42"/>
      <c r="Q212" s="7"/>
    </row>
    <row r="213" spans="13:17" x14ac:dyDescent="0.2">
      <c r="M213" s="42"/>
      <c r="P213" s="42"/>
      <c r="Q213" s="7"/>
    </row>
    <row r="214" spans="13:17" x14ac:dyDescent="0.2">
      <c r="M214" s="42"/>
      <c r="P214" s="42"/>
      <c r="Q214" s="7"/>
    </row>
    <row r="215" spans="13:17" x14ac:dyDescent="0.2">
      <c r="M215" s="42"/>
      <c r="P215" s="42"/>
      <c r="Q215" s="7"/>
    </row>
    <row r="216" spans="13:17" x14ac:dyDescent="0.2">
      <c r="M216" s="42"/>
      <c r="P216" s="42"/>
      <c r="Q216" s="7"/>
    </row>
    <row r="217" spans="13:17" x14ac:dyDescent="0.2">
      <c r="M217" s="42"/>
      <c r="P217" s="42"/>
      <c r="Q217" s="7"/>
    </row>
    <row r="218" spans="13:17" x14ac:dyDescent="0.2">
      <c r="M218" s="42"/>
      <c r="P218" s="42"/>
      <c r="Q218" s="7"/>
    </row>
    <row r="219" spans="13:17" x14ac:dyDescent="0.2">
      <c r="M219" s="42"/>
      <c r="P219" s="42"/>
      <c r="Q219" s="7"/>
    </row>
    <row r="220" spans="13:17" x14ac:dyDescent="0.2">
      <c r="M220" s="42"/>
      <c r="P220" s="42"/>
      <c r="Q220" s="7"/>
    </row>
    <row r="221" spans="13:17" x14ac:dyDescent="0.2">
      <c r="M221" s="42"/>
      <c r="P221" s="42"/>
      <c r="Q221" s="7"/>
    </row>
    <row r="222" spans="13:17" x14ac:dyDescent="0.2">
      <c r="M222" s="42"/>
      <c r="P222" s="42"/>
      <c r="Q222" s="7"/>
    </row>
    <row r="223" spans="13:17" x14ac:dyDescent="0.2">
      <c r="M223" s="42"/>
      <c r="P223" s="42"/>
      <c r="Q223" s="7"/>
    </row>
    <row r="224" spans="13:17" x14ac:dyDescent="0.2">
      <c r="M224" s="42"/>
      <c r="P224" s="42"/>
      <c r="Q224" s="7"/>
    </row>
    <row r="225" spans="13:17" x14ac:dyDescent="0.2">
      <c r="M225" s="42"/>
      <c r="P225" s="42"/>
      <c r="Q225" s="7"/>
    </row>
    <row r="226" spans="13:17" x14ac:dyDescent="0.2">
      <c r="M226" s="42"/>
      <c r="P226" s="42"/>
      <c r="Q226" s="7"/>
    </row>
    <row r="227" spans="13:17" x14ac:dyDescent="0.2">
      <c r="M227" s="42"/>
      <c r="P227" s="42"/>
      <c r="Q227" s="7"/>
    </row>
    <row r="228" spans="13:17" x14ac:dyDescent="0.2">
      <c r="M228" s="42"/>
      <c r="P228" s="42"/>
      <c r="Q228" s="7"/>
    </row>
    <row r="229" spans="13:17" x14ac:dyDescent="0.2">
      <c r="M229" s="42"/>
      <c r="P229" s="42"/>
      <c r="Q229" s="7"/>
    </row>
    <row r="230" spans="13:17" x14ac:dyDescent="0.2">
      <c r="M230" s="42"/>
      <c r="P230" s="42"/>
      <c r="Q230" s="7"/>
    </row>
    <row r="231" spans="13:17" x14ac:dyDescent="0.2">
      <c r="M231" s="42"/>
      <c r="P231" s="42"/>
      <c r="Q231" s="7"/>
    </row>
    <row r="232" spans="13:17" x14ac:dyDescent="0.2">
      <c r="M232" s="42"/>
      <c r="P232" s="42"/>
      <c r="Q232" s="7"/>
    </row>
    <row r="233" spans="13:17" x14ac:dyDescent="0.2">
      <c r="M233" s="42"/>
      <c r="P233" s="42"/>
      <c r="Q233" s="7"/>
    </row>
    <row r="234" spans="13:17" x14ac:dyDescent="0.2">
      <c r="M234" s="42"/>
      <c r="P234" s="42"/>
      <c r="Q234" s="7"/>
    </row>
    <row r="235" spans="13:17" x14ac:dyDescent="0.2">
      <c r="M235" s="42"/>
      <c r="P235" s="42"/>
      <c r="Q235" s="7"/>
    </row>
    <row r="236" spans="13:17" x14ac:dyDescent="0.2">
      <c r="M236" s="42"/>
      <c r="P236" s="42"/>
      <c r="Q236" s="7"/>
    </row>
    <row r="237" spans="13:17" x14ac:dyDescent="0.2">
      <c r="M237" s="42"/>
      <c r="P237" s="42"/>
      <c r="Q237" s="7"/>
    </row>
    <row r="238" spans="13:17" x14ac:dyDescent="0.2">
      <c r="M238" s="42"/>
      <c r="P238" s="42"/>
      <c r="Q238" s="7"/>
    </row>
    <row r="239" spans="13:17" x14ac:dyDescent="0.2">
      <c r="M239" s="42"/>
      <c r="P239" s="42"/>
      <c r="Q239" s="7"/>
    </row>
    <row r="240" spans="13:17" x14ac:dyDescent="0.2">
      <c r="M240" s="42"/>
      <c r="P240" s="42"/>
      <c r="Q240" s="7"/>
    </row>
    <row r="241" spans="13:17" x14ac:dyDescent="0.2">
      <c r="M241" s="42"/>
      <c r="P241" s="42"/>
      <c r="Q241" s="7"/>
    </row>
    <row r="242" spans="13:17" x14ac:dyDescent="0.2">
      <c r="M242" s="42"/>
      <c r="P242" s="42"/>
      <c r="Q242" s="7"/>
    </row>
    <row r="243" spans="13:17" x14ac:dyDescent="0.2">
      <c r="M243" s="42"/>
      <c r="P243" s="42"/>
      <c r="Q243" s="7"/>
    </row>
    <row r="244" spans="13:17" x14ac:dyDescent="0.2">
      <c r="M244" s="42"/>
      <c r="P244" s="42"/>
      <c r="Q244" s="7"/>
    </row>
    <row r="245" spans="13:17" x14ac:dyDescent="0.2">
      <c r="M245" s="42"/>
      <c r="P245" s="42"/>
      <c r="Q245" s="7"/>
    </row>
    <row r="246" spans="13:17" x14ac:dyDescent="0.2">
      <c r="M246" s="42"/>
      <c r="P246" s="42"/>
      <c r="Q246" s="7"/>
    </row>
    <row r="247" spans="13:17" x14ac:dyDescent="0.2">
      <c r="M247" s="42"/>
      <c r="P247" s="42"/>
      <c r="Q247" s="7"/>
    </row>
    <row r="248" spans="13:17" x14ac:dyDescent="0.2">
      <c r="M248" s="42"/>
      <c r="P248" s="42"/>
      <c r="Q248" s="7"/>
    </row>
    <row r="249" spans="13:17" x14ac:dyDescent="0.2">
      <c r="M249" s="42"/>
      <c r="P249" s="42"/>
      <c r="Q249" s="7"/>
    </row>
    <row r="250" spans="13:17" x14ac:dyDescent="0.2">
      <c r="M250" s="42"/>
      <c r="P250" s="42"/>
      <c r="Q250" s="7"/>
    </row>
    <row r="251" spans="13:17" x14ac:dyDescent="0.2">
      <c r="M251" s="42"/>
      <c r="P251" s="42"/>
      <c r="Q251" s="7"/>
    </row>
    <row r="252" spans="13:17" x14ac:dyDescent="0.2">
      <c r="M252" s="42"/>
      <c r="P252" s="42"/>
      <c r="Q252" s="7"/>
    </row>
    <row r="253" spans="13:17" x14ac:dyDescent="0.2">
      <c r="M253" s="42"/>
      <c r="P253" s="42"/>
      <c r="Q253" s="7"/>
    </row>
    <row r="254" spans="13:17" x14ac:dyDescent="0.2">
      <c r="M254" s="42"/>
      <c r="P254" s="42"/>
      <c r="Q254" s="7"/>
    </row>
    <row r="255" spans="13:17" x14ac:dyDescent="0.2">
      <c r="M255" s="42"/>
      <c r="P255" s="42"/>
      <c r="Q255" s="7"/>
    </row>
    <row r="256" spans="13:17" x14ac:dyDescent="0.2">
      <c r="M256" s="42"/>
      <c r="P256" s="42"/>
      <c r="Q256" s="7"/>
    </row>
    <row r="257" spans="13:17" x14ac:dyDescent="0.2">
      <c r="M257" s="42"/>
      <c r="P257" s="42"/>
      <c r="Q257" s="7"/>
    </row>
    <row r="258" spans="13:17" x14ac:dyDescent="0.2">
      <c r="M258" s="42"/>
      <c r="P258" s="42"/>
      <c r="Q258" s="7"/>
    </row>
    <row r="259" spans="13:17" x14ac:dyDescent="0.2">
      <c r="M259" s="42"/>
      <c r="P259" s="42"/>
      <c r="Q259" s="7"/>
    </row>
    <row r="260" spans="13:17" x14ac:dyDescent="0.2">
      <c r="M260" s="42"/>
      <c r="P260" s="42"/>
      <c r="Q260" s="7"/>
    </row>
    <row r="261" spans="13:17" x14ac:dyDescent="0.2">
      <c r="M261" s="42"/>
      <c r="P261" s="42"/>
      <c r="Q261" s="7"/>
    </row>
    <row r="262" spans="13:17" x14ac:dyDescent="0.2">
      <c r="M262" s="42"/>
      <c r="P262" s="42"/>
      <c r="Q262" s="7"/>
    </row>
    <row r="263" spans="13:17" x14ac:dyDescent="0.2">
      <c r="M263" s="42"/>
      <c r="P263" s="42"/>
      <c r="Q263" s="7"/>
    </row>
    <row r="264" spans="13:17" x14ac:dyDescent="0.2">
      <c r="M264" s="42"/>
      <c r="P264" s="42"/>
      <c r="Q264" s="7"/>
    </row>
    <row r="265" spans="13:17" x14ac:dyDescent="0.2">
      <c r="M265" s="42"/>
      <c r="P265" s="42"/>
      <c r="Q265" s="7"/>
    </row>
    <row r="266" spans="13:17" x14ac:dyDescent="0.2">
      <c r="M266" s="42"/>
      <c r="P266" s="42"/>
      <c r="Q266" s="7"/>
    </row>
    <row r="267" spans="13:17" x14ac:dyDescent="0.2">
      <c r="M267" s="42"/>
      <c r="P267" s="42"/>
      <c r="Q267" s="7"/>
    </row>
    <row r="268" spans="13:17" x14ac:dyDescent="0.2">
      <c r="M268" s="42"/>
      <c r="P268" s="42"/>
      <c r="Q268" s="7"/>
    </row>
    <row r="269" spans="13:17" x14ac:dyDescent="0.2">
      <c r="M269" s="42"/>
      <c r="P269" s="42"/>
      <c r="Q269" s="7"/>
    </row>
    <row r="270" spans="13:17" x14ac:dyDescent="0.2">
      <c r="M270" s="42"/>
      <c r="P270" s="42"/>
      <c r="Q270" s="7"/>
    </row>
    <row r="271" spans="13:17" x14ac:dyDescent="0.2">
      <c r="M271" s="42"/>
      <c r="P271" s="42"/>
      <c r="Q271" s="7"/>
    </row>
    <row r="272" spans="13:17" x14ac:dyDescent="0.2">
      <c r="M272" s="42"/>
      <c r="P272" s="42"/>
      <c r="Q272" s="7"/>
    </row>
    <row r="273" spans="13:17" x14ac:dyDescent="0.2">
      <c r="M273" s="42"/>
      <c r="P273" s="42"/>
      <c r="Q273" s="7"/>
    </row>
    <row r="274" spans="13:17" x14ac:dyDescent="0.2">
      <c r="M274" s="42"/>
      <c r="P274" s="42"/>
      <c r="Q274" s="7"/>
    </row>
    <row r="275" spans="13:17" x14ac:dyDescent="0.2">
      <c r="M275" s="42"/>
      <c r="P275" s="42"/>
      <c r="Q275" s="7"/>
    </row>
    <row r="276" spans="13:17" x14ac:dyDescent="0.2">
      <c r="M276" s="42"/>
      <c r="P276" s="42"/>
      <c r="Q276" s="7"/>
    </row>
    <row r="277" spans="13:17" x14ac:dyDescent="0.2">
      <c r="M277" s="42"/>
      <c r="P277" s="42"/>
      <c r="Q277" s="7"/>
    </row>
    <row r="278" spans="13:17" x14ac:dyDescent="0.2">
      <c r="M278" s="42"/>
      <c r="P278" s="42"/>
      <c r="Q278" s="7"/>
    </row>
    <row r="279" spans="13:17" x14ac:dyDescent="0.2">
      <c r="M279" s="42"/>
      <c r="P279" s="42"/>
      <c r="Q279" s="7"/>
    </row>
    <row r="280" spans="13:17" x14ac:dyDescent="0.2">
      <c r="M280" s="42"/>
      <c r="P280" s="42"/>
      <c r="Q280" s="7"/>
    </row>
    <row r="281" spans="13:17" x14ac:dyDescent="0.2">
      <c r="M281" s="42"/>
      <c r="P281" s="42"/>
      <c r="Q281" s="7"/>
    </row>
    <row r="282" spans="13:17" x14ac:dyDescent="0.2">
      <c r="M282" s="42"/>
      <c r="P282" s="42"/>
      <c r="Q282" s="7"/>
    </row>
    <row r="283" spans="13:17" x14ac:dyDescent="0.2">
      <c r="M283" s="42"/>
      <c r="P283" s="42"/>
      <c r="Q283" s="7"/>
    </row>
    <row r="284" spans="13:17" x14ac:dyDescent="0.2">
      <c r="M284" s="42"/>
      <c r="P284" s="42"/>
      <c r="Q284" s="7"/>
    </row>
    <row r="285" spans="13:17" x14ac:dyDescent="0.2">
      <c r="M285" s="42"/>
      <c r="P285" s="42"/>
      <c r="Q285" s="7"/>
    </row>
    <row r="286" spans="13:17" x14ac:dyDescent="0.2">
      <c r="M286" s="42"/>
      <c r="P286" s="42"/>
      <c r="Q286" s="7"/>
    </row>
    <row r="287" spans="13:17" x14ac:dyDescent="0.2">
      <c r="M287" s="42"/>
      <c r="P287" s="42"/>
      <c r="Q287" s="7"/>
    </row>
    <row r="288" spans="13:17" x14ac:dyDescent="0.2">
      <c r="M288" s="42"/>
      <c r="P288" s="42"/>
      <c r="Q288" s="7"/>
    </row>
    <row r="289" spans="13:17" x14ac:dyDescent="0.2">
      <c r="M289" s="42"/>
      <c r="P289" s="42"/>
      <c r="Q289" s="7"/>
    </row>
    <row r="290" spans="13:17" x14ac:dyDescent="0.2">
      <c r="M290" s="42"/>
      <c r="P290" s="42"/>
      <c r="Q290" s="7"/>
    </row>
    <row r="291" spans="13:17" x14ac:dyDescent="0.2">
      <c r="M291" s="42"/>
      <c r="P291" s="42"/>
      <c r="Q291" s="7"/>
    </row>
    <row r="292" spans="13:17" x14ac:dyDescent="0.2">
      <c r="M292" s="42"/>
      <c r="P292" s="42"/>
      <c r="Q292" s="7"/>
    </row>
    <row r="293" spans="13:17" x14ac:dyDescent="0.2">
      <c r="M293" s="42"/>
      <c r="P293" s="42"/>
      <c r="Q293" s="7"/>
    </row>
  </sheetData>
  <mergeCells count="10">
    <mergeCell ref="A74:D74"/>
    <mergeCell ref="A72:D72"/>
    <mergeCell ref="A4:D4"/>
    <mergeCell ref="J1:K1"/>
    <mergeCell ref="L1:P1"/>
    <mergeCell ref="J2:K2"/>
    <mergeCell ref="L2:P2"/>
    <mergeCell ref="A3:D3"/>
    <mergeCell ref="J3:K3"/>
    <mergeCell ref="L3:P3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ESTIMATE</vt:lpstr>
      <vt:lpstr>ESTIMATE!Print_Area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2023-09-19T14:08:10Z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