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Tahir lali\PROJECT SAMPLES - BIDDING PARTNERS\"/>
    </mc:Choice>
  </mc:AlternateContent>
  <bookViews>
    <workbookView xWindow="0" yWindow="0" windowWidth="24000" windowHeight="9735" activeTab="2"/>
  </bookViews>
  <sheets>
    <sheet name="BID SUMMARY" sheetId="25" r:id="rId1"/>
    <sheet name="LIGHTING" sheetId="20" r:id="rId2"/>
    <sheet name="POWER &amp; EQUIPMENT" sheetId="22" r:id="rId3"/>
    <sheet name="SWITCH GEAR &amp; FEEDERS" sheetId="23" r:id="rId4"/>
  </sheets>
  <definedNames>
    <definedName name="_xlnm._FilterDatabase" localSheetId="1" hidden="1">LIGHTING!$E$1:$E$314</definedName>
    <definedName name="_xlnm._FilterDatabase" localSheetId="2" hidden="1">'POWER &amp; EQUIPMENT'!$E$1:$E$364</definedName>
    <definedName name="_xlnm._FilterDatabase" localSheetId="3" hidden="1">'SWITCH GEAR &amp; FEEDERS'!$E$3:$E$108</definedName>
    <definedName name="_xlnm.Print_Area" localSheetId="1">LIGHTING!$A$1:$R$50</definedName>
    <definedName name="_xlnm.Print_Area" localSheetId="2">'POWER &amp; EQUIPMENT'!$A$1:$R$100</definedName>
    <definedName name="_xlnm.Print_Area" localSheetId="3">'SWITCH GEAR &amp; FEEDERS'!$A$1:$R$78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71" i="23" l="1"/>
  <c r="J70" i="23"/>
  <c r="J69" i="23"/>
  <c r="P67" i="23"/>
  <c r="P66" i="23"/>
  <c r="P65" i="23"/>
  <c r="P64" i="23"/>
  <c r="P62" i="23"/>
  <c r="P61" i="23"/>
  <c r="M62" i="23"/>
  <c r="P57" i="23"/>
  <c r="P53" i="23"/>
  <c r="P49" i="23"/>
  <c r="P48" i="23"/>
  <c r="P43" i="23"/>
  <c r="P41" i="23"/>
  <c r="P40" i="23"/>
  <c r="P39" i="23"/>
  <c r="P35" i="23"/>
  <c r="P32" i="23"/>
  <c r="P31" i="23"/>
  <c r="P30" i="23"/>
  <c r="P25" i="23"/>
  <c r="P21" i="23"/>
  <c r="P17" i="23"/>
  <c r="P13" i="23"/>
  <c r="P96" i="22"/>
  <c r="P93" i="22"/>
  <c r="P92" i="22"/>
  <c r="P66" i="22"/>
  <c r="P62" i="22"/>
  <c r="P37" i="22"/>
  <c r="P30" i="22"/>
  <c r="P76" i="22"/>
  <c r="P75" i="22"/>
  <c r="P95" i="22"/>
  <c r="P94" i="22"/>
  <c r="P86" i="22"/>
  <c r="P82" i="22"/>
  <c r="P73" i="22"/>
  <c r="P71" i="22"/>
  <c r="P69" i="22"/>
  <c r="P63" i="22"/>
  <c r="P61" i="22"/>
  <c r="P59" i="22"/>
  <c r="P55" i="22"/>
  <c r="P54" i="22"/>
  <c r="P53" i="22"/>
  <c r="P51" i="22"/>
  <c r="P48" i="22"/>
  <c r="P47" i="22"/>
  <c r="P43" i="22"/>
  <c r="P31" i="22"/>
  <c r="P26" i="22"/>
  <c r="P22" i="22"/>
  <c r="P21" i="22"/>
  <c r="P15" i="22"/>
  <c r="P46" i="20"/>
  <c r="P45" i="20"/>
  <c r="P44" i="20"/>
  <c r="P40" i="20"/>
  <c r="P39" i="20"/>
  <c r="P38" i="20"/>
  <c r="P32" i="20"/>
  <c r="P31" i="20"/>
  <c r="P17" i="20"/>
  <c r="P16" i="20"/>
  <c r="P19" i="20"/>
  <c r="P20" i="20"/>
  <c r="P21" i="20"/>
  <c r="P22" i="20"/>
  <c r="P27" i="20"/>
  <c r="H62" i="23"/>
  <c r="O62" i="23" l="1"/>
  <c r="P18" i="22"/>
  <c r="P19" i="22"/>
  <c r="P38" i="22"/>
  <c r="P39" i="22"/>
  <c r="P57" i="22"/>
  <c r="P58" i="22"/>
  <c r="P23" i="20"/>
  <c r="P42" i="23"/>
  <c r="P63" i="23"/>
  <c r="P29" i="23"/>
  <c r="P15" i="20"/>
  <c r="P18" i="20"/>
  <c r="P44" i="22"/>
  <c r="P67" i="22"/>
  <c r="P45" i="22"/>
  <c r="P16" i="22"/>
  <c r="P17" i="22"/>
  <c r="P72" i="22"/>
  <c r="P49" i="22"/>
  <c r="P20" i="22"/>
  <c r="Q62" i="23"/>
  <c r="P38" i="23"/>
  <c r="K62" i="23"/>
  <c r="A9" i="20" l="1"/>
  <c r="A10" i="20"/>
  <c r="A11" i="20"/>
  <c r="A12" i="20"/>
  <c r="A13" i="20"/>
  <c r="A14" i="20"/>
  <c r="A24" i="20"/>
  <c r="A25" i="20"/>
  <c r="A26" i="20"/>
  <c r="A28" i="20"/>
  <c r="A29" i="20"/>
  <c r="A30" i="20"/>
  <c r="A33" i="20"/>
  <c r="A34" i="20"/>
  <c r="A35" i="20"/>
  <c r="A36" i="20"/>
  <c r="A37" i="20"/>
  <c r="A41" i="20"/>
  <c r="A42" i="20"/>
  <c r="A43" i="20"/>
  <c r="A9" i="23"/>
  <c r="A10" i="23"/>
  <c r="A11" i="23"/>
  <c r="A12" i="23"/>
  <c r="A14" i="23"/>
  <c r="A15" i="23"/>
  <c r="A16" i="23"/>
  <c r="A18" i="23"/>
  <c r="A19" i="23"/>
  <c r="A20" i="23"/>
  <c r="A22" i="23"/>
  <c r="A23" i="23"/>
  <c r="A24" i="23"/>
  <c r="A26" i="23"/>
  <c r="A27" i="23"/>
  <c r="A28" i="23"/>
  <c r="A33" i="23"/>
  <c r="A34" i="23"/>
  <c r="A36" i="23"/>
  <c r="A37" i="23"/>
  <c r="A44" i="23"/>
  <c r="A45" i="23"/>
  <c r="A46" i="23"/>
  <c r="A47" i="23"/>
  <c r="A50" i="23"/>
  <c r="A51" i="23"/>
  <c r="A52" i="23"/>
  <c r="A54" i="23"/>
  <c r="A55" i="23"/>
  <c r="A56" i="23"/>
  <c r="A58" i="23"/>
  <c r="A59" i="23"/>
  <c r="A60" i="23"/>
  <c r="A68" i="23"/>
  <c r="A72" i="23"/>
  <c r="A9" i="22"/>
  <c r="A10" i="22"/>
  <c r="A11" i="22"/>
  <c r="A12" i="22"/>
  <c r="A13" i="22"/>
  <c r="A14" i="22"/>
  <c r="A23" i="22"/>
  <c r="A24" i="22"/>
  <c r="A25" i="22"/>
  <c r="A27" i="22"/>
  <c r="A28" i="22"/>
  <c r="A29" i="22"/>
  <c r="A32" i="22"/>
  <c r="A33" i="22"/>
  <c r="A34" i="22"/>
  <c r="A35" i="22"/>
  <c r="A36" i="22"/>
  <c r="A40" i="22"/>
  <c r="A41" i="22"/>
  <c r="A42" i="22"/>
  <c r="A46" i="22"/>
  <c r="A50" i="22"/>
  <c r="A52" i="22"/>
  <c r="A56" i="22"/>
  <c r="A60" i="22"/>
  <c r="A64" i="22"/>
  <c r="A65" i="22"/>
  <c r="A68" i="22"/>
  <c r="A70" i="22"/>
  <c r="A74" i="22"/>
  <c r="A77" i="22"/>
  <c r="A78" i="22"/>
  <c r="A79" i="22"/>
  <c r="A80" i="22"/>
  <c r="A81" i="22"/>
  <c r="A83" i="22"/>
  <c r="A84" i="22"/>
  <c r="A85" i="22"/>
  <c r="A87" i="22"/>
  <c r="A88" i="22"/>
  <c r="A89" i="22"/>
  <c r="A90" i="22"/>
  <c r="A91" i="22"/>
  <c r="F67" i="22"/>
  <c r="H43" i="23"/>
  <c r="F61" i="22"/>
  <c r="H61" i="22" s="1"/>
  <c r="M61" i="22" s="1"/>
  <c r="F57" i="22"/>
  <c r="H57" i="22"/>
  <c r="M57" i="22" s="1"/>
  <c r="H41" i="23"/>
  <c r="F74" i="23"/>
  <c r="H74" i="23" s="1"/>
  <c r="Q74" i="23" s="1"/>
  <c r="H73" i="23"/>
  <c r="H75" i="22"/>
  <c r="Q75" i="22" s="1"/>
  <c r="H76" i="22"/>
  <c r="Q76" i="22" s="1"/>
  <c r="F71" i="23"/>
  <c r="H71" i="23" s="1"/>
  <c r="F70" i="23"/>
  <c r="H70" i="23" s="1"/>
  <c r="H69" i="23"/>
  <c r="M69" i="23" s="1"/>
  <c r="F71" i="22"/>
  <c r="H71" i="22" s="1"/>
  <c r="M71" i="22" s="1"/>
  <c r="F39" i="22"/>
  <c r="H39" i="22" s="1"/>
  <c r="M39" i="22" s="1"/>
  <c r="F38" i="22"/>
  <c r="F46" i="20"/>
  <c r="H46" i="20" s="1"/>
  <c r="Q46" i="20" s="1"/>
  <c r="F45" i="20"/>
  <c r="F40" i="20"/>
  <c r="H40" i="20" s="1"/>
  <c r="Q40" i="20" s="1"/>
  <c r="F39" i="20"/>
  <c r="H69" i="22"/>
  <c r="F55" i="22"/>
  <c r="H55" i="22" s="1"/>
  <c r="M55" i="22" s="1"/>
  <c r="F54" i="22"/>
  <c r="H54" i="22" s="1"/>
  <c r="M54" i="22" s="1"/>
  <c r="H53" i="22"/>
  <c r="M53" i="22" s="1"/>
  <c r="H51" i="22"/>
  <c r="H42" i="23"/>
  <c r="H67" i="23"/>
  <c r="H66" i="23"/>
  <c r="H65" i="23"/>
  <c r="H64" i="23"/>
  <c r="H63" i="23"/>
  <c r="H32" i="23"/>
  <c r="H31" i="23"/>
  <c r="H30" i="23"/>
  <c r="H96" i="22"/>
  <c r="M96" i="22" s="1"/>
  <c r="H95" i="22"/>
  <c r="F49" i="22"/>
  <c r="H49" i="22" s="1"/>
  <c r="M49" i="22" s="1"/>
  <c r="F48" i="22"/>
  <c r="H48" i="22" s="1"/>
  <c r="M48" i="22" s="1"/>
  <c r="H47" i="22"/>
  <c r="F45" i="22"/>
  <c r="F44" i="22"/>
  <c r="H22" i="22"/>
  <c r="M22" i="22" s="1"/>
  <c r="H21" i="22"/>
  <c r="M21" i="22" s="1"/>
  <c r="H20" i="22"/>
  <c r="M20" i="22" s="1"/>
  <c r="A15" i="22" l="1"/>
  <c r="K42" i="23"/>
  <c r="M42" i="23"/>
  <c r="O42" i="23"/>
  <c r="Q65" i="23"/>
  <c r="M65" i="23"/>
  <c r="O65" i="23"/>
  <c r="Q66" i="23"/>
  <c r="M66" i="23"/>
  <c r="O66" i="23"/>
  <c r="K31" i="23"/>
  <c r="M31" i="23"/>
  <c r="O31" i="23"/>
  <c r="M30" i="23"/>
  <c r="O30" i="23"/>
  <c r="O32" i="23"/>
  <c r="M32" i="23"/>
  <c r="Q43" i="23"/>
  <c r="O43" i="23"/>
  <c r="M43" i="23"/>
  <c r="O63" i="23"/>
  <c r="M63" i="23"/>
  <c r="O67" i="23"/>
  <c r="M67" i="23"/>
  <c r="Q41" i="23"/>
  <c r="O41" i="23"/>
  <c r="M41" i="23"/>
  <c r="Q64" i="23"/>
  <c r="O64" i="23"/>
  <c r="M64" i="23"/>
  <c r="A15" i="20"/>
  <c r="A16" i="20" s="1"/>
  <c r="Q95" i="22"/>
  <c r="M95" i="22"/>
  <c r="K51" i="22"/>
  <c r="M51" i="22"/>
  <c r="Q69" i="22"/>
  <c r="M69" i="22"/>
  <c r="K47" i="22"/>
  <c r="M47" i="22"/>
  <c r="K41" i="23"/>
  <c r="A16" i="22"/>
  <c r="H67" i="22"/>
  <c r="K67" i="22"/>
  <c r="H66" i="22"/>
  <c r="M66" i="22" s="1"/>
  <c r="K43" i="23"/>
  <c r="Q61" i="22"/>
  <c r="K61" i="22"/>
  <c r="O61" i="22"/>
  <c r="F62" i="22"/>
  <c r="H62" i="22" s="1"/>
  <c r="M62" i="22" s="1"/>
  <c r="F63" i="22"/>
  <c r="H63" i="22" s="1"/>
  <c r="M63" i="22" s="1"/>
  <c r="Q57" i="22"/>
  <c r="K57" i="22"/>
  <c r="O57" i="22"/>
  <c r="O76" i="22"/>
  <c r="F58" i="22"/>
  <c r="H58" i="22" s="1"/>
  <c r="M58" i="22" s="1"/>
  <c r="F59" i="22"/>
  <c r="H59" i="22" s="1"/>
  <c r="M74" i="23"/>
  <c r="O74" i="23"/>
  <c r="Q73" i="23"/>
  <c r="M76" i="22"/>
  <c r="O75" i="22"/>
  <c r="M75" i="22"/>
  <c r="F73" i="22"/>
  <c r="H73" i="22" s="1"/>
  <c r="F72" i="22"/>
  <c r="H72" i="22" s="1"/>
  <c r="O51" i="22"/>
  <c r="Q71" i="23"/>
  <c r="K71" i="23"/>
  <c r="M71" i="23"/>
  <c r="O71" i="23"/>
  <c r="Q70" i="23"/>
  <c r="M70" i="23"/>
  <c r="O70" i="23"/>
  <c r="K70" i="23"/>
  <c r="Q69" i="23"/>
  <c r="K69" i="23"/>
  <c r="O69" i="23"/>
  <c r="K32" i="23"/>
  <c r="K30" i="23"/>
  <c r="Q32" i="23"/>
  <c r="Q39" i="22"/>
  <c r="K39" i="22"/>
  <c r="O39" i="22"/>
  <c r="Q21" i="22"/>
  <c r="M46" i="20"/>
  <c r="O46" i="20"/>
  <c r="K46" i="20"/>
  <c r="O40" i="20"/>
  <c r="M40" i="20"/>
  <c r="K40" i="20"/>
  <c r="Q31" i="23"/>
  <c r="K69" i="22"/>
  <c r="O71" i="22"/>
  <c r="Q47" i="22"/>
  <c r="O47" i="22"/>
  <c r="O69" i="22"/>
  <c r="K54" i="22"/>
  <c r="O54" i="22"/>
  <c r="K22" i="22"/>
  <c r="Q51" i="22"/>
  <c r="Q53" i="22"/>
  <c r="K21" i="22"/>
  <c r="K64" i="23"/>
  <c r="Q71" i="22"/>
  <c r="K71" i="22"/>
  <c r="O55" i="22"/>
  <c r="K55" i="22"/>
  <c r="Q55" i="22"/>
  <c r="Q54" i="22"/>
  <c r="K53" i="22"/>
  <c r="O53" i="22"/>
  <c r="Q42" i="23"/>
  <c r="K67" i="23"/>
  <c r="Q67" i="23"/>
  <c r="K66" i="23"/>
  <c r="K63" i="23"/>
  <c r="Q63" i="23"/>
  <c r="K65" i="23"/>
  <c r="Q30" i="23"/>
  <c r="Q48" i="22"/>
  <c r="K48" i="22"/>
  <c r="O20" i="22"/>
  <c r="O21" i="22"/>
  <c r="Q22" i="22"/>
  <c r="Q20" i="22"/>
  <c r="K20" i="22"/>
  <c r="O22" i="22"/>
  <c r="O96" i="22"/>
  <c r="O95" i="22"/>
  <c r="K96" i="22"/>
  <c r="Q96" i="22"/>
  <c r="K95" i="22"/>
  <c r="O49" i="22"/>
  <c r="K49" i="22"/>
  <c r="Q49" i="22"/>
  <c r="O48" i="22"/>
  <c r="H61" i="23"/>
  <c r="H57" i="23"/>
  <c r="H53" i="23"/>
  <c r="H49" i="23"/>
  <c r="H48" i="23"/>
  <c r="H21" i="23"/>
  <c r="H40" i="23"/>
  <c r="H39" i="23"/>
  <c r="H38" i="23"/>
  <c r="H19" i="22"/>
  <c r="H25" i="23"/>
  <c r="H45" i="20"/>
  <c r="M45" i="20" s="1"/>
  <c r="H32" i="20"/>
  <c r="K32" i="20" s="1"/>
  <c r="H23" i="20"/>
  <c r="Q23" i="20" s="1"/>
  <c r="H22" i="20"/>
  <c r="M22" i="20" s="1"/>
  <c r="H21" i="20"/>
  <c r="M21" i="20" s="1"/>
  <c r="H20" i="20"/>
  <c r="Q20" i="20" s="1"/>
  <c r="H19" i="20"/>
  <c r="K19" i="20" s="1"/>
  <c r="H18" i="20"/>
  <c r="M18" i="20" s="1"/>
  <c r="H44" i="22"/>
  <c r="M44" i="22" s="1"/>
  <c r="H45" i="22"/>
  <c r="H18" i="22"/>
  <c r="M18" i="22" s="1"/>
  <c r="Q49" i="23" l="1"/>
  <c r="O49" i="23"/>
  <c r="M49" i="23"/>
  <c r="Q53" i="23"/>
  <c r="M53" i="23"/>
  <c r="O53" i="23"/>
  <c r="K61" i="23"/>
  <c r="O61" i="23"/>
  <c r="M61" i="23"/>
  <c r="Q38" i="23"/>
  <c r="M38" i="23"/>
  <c r="O38" i="23"/>
  <c r="Q48" i="23"/>
  <c r="M48" i="23"/>
  <c r="O48" i="23"/>
  <c r="Q57" i="23"/>
  <c r="M57" i="23"/>
  <c r="O57" i="23"/>
  <c r="Q25" i="23"/>
  <c r="O25" i="23"/>
  <c r="M25" i="23"/>
  <c r="O39" i="23"/>
  <c r="M39" i="23"/>
  <c r="K40" i="23"/>
  <c r="O40" i="23"/>
  <c r="M40" i="23"/>
  <c r="O21" i="23"/>
  <c r="M21" i="23"/>
  <c r="O66" i="22"/>
  <c r="O67" i="22"/>
  <c r="M67" i="22"/>
  <c r="Q19" i="22"/>
  <c r="M19" i="22"/>
  <c r="Q73" i="22"/>
  <c r="M73" i="22"/>
  <c r="K45" i="22"/>
  <c r="M45" i="22"/>
  <c r="O59" i="22"/>
  <c r="M59" i="22"/>
  <c r="K72" i="22"/>
  <c r="M72" i="22"/>
  <c r="A17" i="20"/>
  <c r="A18" i="20" s="1"/>
  <c r="A17" i="22"/>
  <c r="A18" i="22" s="1"/>
  <c r="Q67" i="22"/>
  <c r="Q72" i="22"/>
  <c r="Q66" i="22"/>
  <c r="K66" i="22"/>
  <c r="Q63" i="22"/>
  <c r="K63" i="22"/>
  <c r="Q62" i="22"/>
  <c r="K62" i="22"/>
  <c r="O63" i="22"/>
  <c r="K73" i="22"/>
  <c r="O62" i="22"/>
  <c r="Q58" i="22"/>
  <c r="K58" i="22"/>
  <c r="O73" i="22"/>
  <c r="Q59" i="22"/>
  <c r="K59" i="22"/>
  <c r="O58" i="22"/>
  <c r="O72" i="22"/>
  <c r="K19" i="22"/>
  <c r="K45" i="20"/>
  <c r="Q61" i="23"/>
  <c r="K57" i="23"/>
  <c r="K53" i="23"/>
  <c r="K49" i="23"/>
  <c r="Q40" i="23"/>
  <c r="K48" i="23"/>
  <c r="K21" i="23"/>
  <c r="Q21" i="23"/>
  <c r="K39" i="23"/>
  <c r="Q39" i="23"/>
  <c r="K38" i="23"/>
  <c r="O19" i="22"/>
  <c r="K25" i="23"/>
  <c r="Q32" i="20"/>
  <c r="M32" i="20"/>
  <c r="O45" i="20"/>
  <c r="Q45" i="20"/>
  <c r="O32" i="20"/>
  <c r="M19" i="20"/>
  <c r="O20" i="20"/>
  <c r="O19" i="20"/>
  <c r="M23" i="20"/>
  <c r="O23" i="20"/>
  <c r="M20" i="20"/>
  <c r="O21" i="20"/>
  <c r="K23" i="20"/>
  <c r="Q19" i="20"/>
  <c r="O22" i="20"/>
  <c r="K22" i="20"/>
  <c r="Q22" i="20"/>
  <c r="K21" i="20"/>
  <c r="Q21" i="20"/>
  <c r="O18" i="20"/>
  <c r="K18" i="20"/>
  <c r="Q18" i="20"/>
  <c r="K20" i="20"/>
  <c r="O18" i="22"/>
  <c r="Q45" i="22"/>
  <c r="O45" i="22"/>
  <c r="Q44" i="22"/>
  <c r="K44" i="22"/>
  <c r="O44" i="22"/>
  <c r="K18" i="22"/>
  <c r="Q18" i="22"/>
  <c r="A47" i="20"/>
  <c r="A19" i="20" l="1"/>
  <c r="A19" i="22"/>
  <c r="A20" i="22" s="1"/>
  <c r="A97" i="22"/>
  <c r="H43" i="22"/>
  <c r="M43" i="22" s="1"/>
  <c r="H38" i="22"/>
  <c r="M38" i="22" s="1"/>
  <c r="H37" i="22"/>
  <c r="M37" i="22" s="1"/>
  <c r="H39" i="20"/>
  <c r="H44" i="20"/>
  <c r="H38" i="20"/>
  <c r="A75" i="23"/>
  <c r="H31" i="20"/>
  <c r="H27" i="20"/>
  <c r="A21" i="22" l="1"/>
  <c r="A22" i="22"/>
  <c r="A20" i="20"/>
  <c r="A26" i="22"/>
  <c r="A30" i="22"/>
  <c r="K37" i="22"/>
  <c r="Q37" i="22"/>
  <c r="O37" i="22"/>
  <c r="K38" i="22"/>
  <c r="Q38" i="22"/>
  <c r="O38" i="22"/>
  <c r="K43" i="22"/>
  <c r="Q43" i="22"/>
  <c r="O43" i="22"/>
  <c r="K31" i="20"/>
  <c r="M31" i="20"/>
  <c r="Q31" i="20"/>
  <c r="O31" i="20"/>
  <c r="K38" i="20"/>
  <c r="Q38" i="20"/>
  <c r="M38" i="20"/>
  <c r="O38" i="20"/>
  <c r="K44" i="20"/>
  <c r="M44" i="20"/>
  <c r="Q44" i="20"/>
  <c r="O44" i="20"/>
  <c r="K27" i="20"/>
  <c r="M27" i="20"/>
  <c r="Q27" i="20"/>
  <c r="O27" i="20"/>
  <c r="K39" i="20"/>
  <c r="M39" i="20"/>
  <c r="Q39" i="20"/>
  <c r="O39" i="20"/>
  <c r="H35" i="23"/>
  <c r="H86" i="22"/>
  <c r="M86" i="22" s="1"/>
  <c r="H31" i="22"/>
  <c r="M31" i="22" s="1"/>
  <c r="O35" i="23" l="1"/>
  <c r="M35" i="23"/>
  <c r="A21" i="20"/>
  <c r="A22" i="20" s="1"/>
  <c r="A31" i="22"/>
  <c r="K35" i="23"/>
  <c r="Q35" i="23"/>
  <c r="Q31" i="22"/>
  <c r="K31" i="22"/>
  <c r="O31" i="22"/>
  <c r="Q86" i="22"/>
  <c r="K86" i="22"/>
  <c r="O86" i="22"/>
  <c r="H17" i="23"/>
  <c r="M17" i="23" l="1"/>
  <c r="O17" i="23"/>
  <c r="A23" i="20"/>
  <c r="A27" i="20" s="1"/>
  <c r="A31" i="20" s="1"/>
  <c r="A32" i="20" s="1"/>
  <c r="A38" i="20" s="1"/>
  <c r="A39" i="20" s="1"/>
  <c r="A40" i="20" s="1"/>
  <c r="A44" i="20" s="1"/>
  <c r="A45" i="20" s="1"/>
  <c r="A46" i="20" s="1"/>
  <c r="A37" i="22"/>
  <c r="A38" i="22" s="1"/>
  <c r="A39" i="22" s="1"/>
  <c r="A43" i="22" s="1"/>
  <c r="A44" i="22" s="1"/>
  <c r="A45" i="22" s="1"/>
  <c r="A47" i="22" s="1"/>
  <c r="A48" i="22" s="1"/>
  <c r="A49" i="22" s="1"/>
  <c r="A51" i="22" s="1"/>
  <c r="A53" i="22" s="1"/>
  <c r="A54" i="22" s="1"/>
  <c r="A55" i="22" s="1"/>
  <c r="A57" i="22" s="1"/>
  <c r="A58" i="22" s="1"/>
  <c r="A59" i="22" s="1"/>
  <c r="A61" i="22" s="1"/>
  <c r="A62" i="22" s="1"/>
  <c r="A63" i="22" s="1"/>
  <c r="A66" i="22" s="1"/>
  <c r="A67" i="22" s="1"/>
  <c r="A69" i="22" s="1"/>
  <c r="A71" i="22" s="1"/>
  <c r="A72" i="22" s="1"/>
  <c r="A73" i="22" s="1"/>
  <c r="A75" i="22" s="1"/>
  <c r="A76" i="22" s="1"/>
  <c r="A82" i="22" s="1"/>
  <c r="A86" i="22" s="1"/>
  <c r="A92" i="22" s="1"/>
  <c r="A93" i="22" s="1"/>
  <c r="A94" i="22" s="1"/>
  <c r="A95" i="22" s="1"/>
  <c r="A96" i="22" s="1"/>
  <c r="K17" i="23"/>
  <c r="Q17" i="23"/>
  <c r="H17" i="22" l="1"/>
  <c r="M17" i="22" s="1"/>
  <c r="O17" i="22" l="1"/>
  <c r="Q17" i="22"/>
  <c r="K17" i="22"/>
  <c r="H16" i="22"/>
  <c r="M16" i="22" s="1"/>
  <c r="H15" i="22"/>
  <c r="H17" i="20"/>
  <c r="H16" i="20"/>
  <c r="H15" i="20"/>
  <c r="Q15" i="20" l="1"/>
  <c r="O15" i="20"/>
  <c r="M15" i="20"/>
  <c r="K15" i="20"/>
  <c r="Q15" i="22"/>
  <c r="M15" i="22"/>
  <c r="Q16" i="22"/>
  <c r="K16" i="22"/>
  <c r="O16" i="22"/>
  <c r="K16" i="20"/>
  <c r="M16" i="20"/>
  <c r="Q16" i="20"/>
  <c r="O16" i="20"/>
  <c r="K17" i="20"/>
  <c r="Q17" i="20"/>
  <c r="M17" i="20"/>
  <c r="O17" i="20"/>
  <c r="O15" i="22"/>
  <c r="K15" i="22"/>
  <c r="K48" i="20" l="1"/>
  <c r="C14" i="25" s="1"/>
  <c r="M48" i="20"/>
  <c r="O48" i="20"/>
  <c r="C20" i="25" s="1"/>
  <c r="R9" i="20"/>
  <c r="D20" i="25"/>
  <c r="H29" i="23"/>
  <c r="H94" i="22"/>
  <c r="M94" i="22" s="1"/>
  <c r="H30" i="22"/>
  <c r="M30" i="22" s="1"/>
  <c r="M29" i="23" l="1"/>
  <c r="O29" i="23"/>
  <c r="K29" i="23"/>
  <c r="Q29" i="23"/>
  <c r="K94" i="22"/>
  <c r="Q94" i="22"/>
  <c r="O94" i="22"/>
  <c r="K30" i="22"/>
  <c r="Q30" i="22"/>
  <c r="O30" i="22"/>
  <c r="H92" i="22"/>
  <c r="M92" i="22" s="1"/>
  <c r="K92" i="22" l="1"/>
  <c r="Q92" i="22"/>
  <c r="O92" i="22"/>
  <c r="H82" i="22"/>
  <c r="M82" i="22" s="1"/>
  <c r="K82" i="22" l="1"/>
  <c r="Q82" i="22"/>
  <c r="O82" i="22"/>
  <c r="H93" i="22"/>
  <c r="M93" i="22" s="1"/>
  <c r="H26" i="22"/>
  <c r="M26" i="22" s="1"/>
  <c r="H13" i="23"/>
  <c r="M13" i="23" l="1"/>
  <c r="O13" i="23"/>
  <c r="K26" i="22"/>
  <c r="Q26" i="22"/>
  <c r="O26" i="22"/>
  <c r="Q93" i="22"/>
  <c r="K93" i="22"/>
  <c r="O93" i="22"/>
  <c r="Q13" i="23"/>
  <c r="R9" i="23" s="1"/>
  <c r="K13" i="23"/>
  <c r="O98" i="22" l="1"/>
  <c r="C22" i="25" s="1"/>
  <c r="R9" i="22"/>
  <c r="M98" i="22"/>
  <c r="K98" i="22"/>
  <c r="C16" i="25" s="1"/>
  <c r="K76" i="23"/>
  <c r="C18" i="25" s="1"/>
  <c r="C28" i="25" l="1"/>
  <c r="A13" i="23"/>
  <c r="D22" i="25"/>
  <c r="A17" i="23" l="1"/>
  <c r="A21" i="23" s="1"/>
  <c r="A25" i="23" l="1"/>
  <c r="A29" i="23" s="1"/>
  <c r="A30" i="23" l="1"/>
  <c r="A31" i="23" s="1"/>
  <c r="A32" i="23" s="1"/>
  <c r="A35" i="23" s="1"/>
  <c r="A38" i="23" s="1"/>
  <c r="A39" i="23" s="1"/>
  <c r="A40" i="23" s="1"/>
  <c r="A41" i="23" s="1"/>
  <c r="A42" i="23" s="1"/>
  <c r="A43" i="23" s="1"/>
  <c r="A48" i="23" s="1"/>
  <c r="A49" i="23" s="1"/>
  <c r="A53" i="23" s="1"/>
  <c r="A57" i="23" s="1"/>
  <c r="C30" i="25" l="1"/>
  <c r="C31" i="25" s="1"/>
  <c r="A61" i="23" l="1"/>
  <c r="A62" i="23" s="1"/>
  <c r="A63" i="23" l="1"/>
  <c r="A64" i="23" s="1"/>
  <c r="A65" i="23" s="1"/>
  <c r="A66" i="23" l="1"/>
  <c r="A67" i="23" l="1"/>
  <c r="A69" i="23" l="1"/>
  <c r="A70" i="23" s="1"/>
  <c r="A71" i="23" l="1"/>
  <c r="A73" i="23" s="1"/>
  <c r="A74" i="23" s="1"/>
  <c r="O73" i="23"/>
  <c r="O76" i="23"/>
  <c r="C24" i="25" s="1"/>
  <c r="M73" i="23"/>
  <c r="M76" i="23"/>
  <c r="D24" i="25" s="1"/>
  <c r="C34" i="25" s="1"/>
  <c r="D35" i="25" s="1"/>
  <c r="C38" i="25" l="1"/>
  <c r="D38" i="25" s="1"/>
  <c r="C41" i="25"/>
  <c r="D41" i="25" s="1"/>
  <c r="D43" i="25" l="1"/>
  <c r="D51" i="25" s="1"/>
  <c r="D52" i="25" l="1"/>
  <c r="D54" i="25" s="1"/>
</calcChain>
</file>

<file path=xl/sharedStrings.xml><?xml version="1.0" encoding="utf-8"?>
<sst xmlns="http://schemas.openxmlformats.org/spreadsheetml/2006/main" count="527" uniqueCount="178">
  <si>
    <t>DESCRIPTION</t>
  </si>
  <si>
    <t>UNIT COST</t>
  </si>
  <si>
    <t>SR #</t>
  </si>
  <si>
    <t>QTY WITH
WASTAGE</t>
  </si>
  <si>
    <t>UNIT OF
MEASURMENT</t>
  </si>
  <si>
    <t>TOTAL ITEM
COST</t>
  </si>
  <si>
    <t>TOTAL TRADE
COST</t>
  </si>
  <si>
    <t>QTY.</t>
  </si>
  <si>
    <t>WASTAGE</t>
  </si>
  <si>
    <t>PROJECT:</t>
  </si>
  <si>
    <t>ADDRESS:</t>
  </si>
  <si>
    <t>DATE</t>
  </si>
  <si>
    <t>UNIT LABOR COST</t>
  </si>
  <si>
    <t>TOTAL LABOR COST</t>
  </si>
  <si>
    <t>UNIT MATERIAL COST</t>
  </si>
  <si>
    <t>TOTAL MATERIAL COST</t>
  </si>
  <si>
    <t>EA</t>
  </si>
  <si>
    <t>DETAIL SHEET</t>
  </si>
  <si>
    <t>SCOPE:</t>
  </si>
  <si>
    <t>Estimate of Materials and Cost of Construction</t>
  </si>
  <si>
    <t>REF. SHEET</t>
  </si>
  <si>
    <t>CSI SECT.</t>
  </si>
  <si>
    <t>DIV. 26</t>
  </si>
  <si>
    <t>ELECTRICAL</t>
  </si>
  <si>
    <t>POWER FIXTURE</t>
  </si>
  <si>
    <t>LIGHT FIXTURE</t>
  </si>
  <si>
    <t>ELECTRICAL WORK</t>
  </si>
  <si>
    <t>UNIT LABOR HOURS</t>
  </si>
  <si>
    <t>TOTAL LABOR HOURS</t>
  </si>
  <si>
    <t>SWITCHES</t>
  </si>
  <si>
    <t>LF</t>
  </si>
  <si>
    <t>CIRCUIT BREAKER</t>
  </si>
  <si>
    <t>Company:</t>
  </si>
  <si>
    <t>PROJECT NAME:</t>
  </si>
  <si>
    <t>LOCATION:</t>
  </si>
  <si>
    <t>BID DUE DATE:</t>
  </si>
  <si>
    <t>MATERIALS:</t>
  </si>
  <si>
    <t>LABOR:</t>
  </si>
  <si>
    <t>LIGHTING QUOTE:</t>
  </si>
  <si>
    <t>LIGHTING (INSTALLTION ONLY):</t>
  </si>
  <si>
    <t>UNITS:</t>
  </si>
  <si>
    <t>CITY TAX (%):</t>
  </si>
  <si>
    <t>CITY TAX ($):</t>
  </si>
  <si>
    <t>TOTAL GENERAL MATERIAL:</t>
  </si>
  <si>
    <t>TOTAL LABOR HOURS:</t>
  </si>
  <si>
    <t>HRS</t>
  </si>
  <si>
    <t>MAN HOURLY RATE:</t>
  </si>
  <si>
    <t>PROJECT MANAGEMENT (15%):</t>
  </si>
  <si>
    <t>PROJECT MANAGEMENT (HRS):</t>
  </si>
  <si>
    <t>SUPERINTENDENT (15%):</t>
  </si>
  <si>
    <t>SUPERINTENDENT (HRS):</t>
  </si>
  <si>
    <t>TOTAL LABOR:</t>
  </si>
  <si>
    <t>MISCELLANOUS COST:</t>
  </si>
  <si>
    <t>EQUIPMENT &amp; RENTALS:</t>
  </si>
  <si>
    <t>SUBTOTAL:</t>
  </si>
  <si>
    <t>MARK UP:</t>
  </si>
  <si>
    <t>TOTAL BID PROPOSAL:</t>
  </si>
  <si>
    <t>METERS</t>
  </si>
  <si>
    <t>PANEL</t>
  </si>
  <si>
    <t>DISCONNECT SWITCH</t>
  </si>
  <si>
    <t>E1.1</t>
  </si>
  <si>
    <t>E1.2</t>
  </si>
  <si>
    <t>Duplex Receptacle - Ground Fault Circuit Interrupter (Weather Proof)</t>
  </si>
  <si>
    <t>Junction Box, Ampere: 20A, Voltage: 120V  (Weather Proof)</t>
  </si>
  <si>
    <t>CANOPY PLAN</t>
  </si>
  <si>
    <t>Junction Box, Ampere: 20A, Voltage: 120V (Weather Proof)</t>
  </si>
  <si>
    <t>SITE PLAN</t>
  </si>
  <si>
    <t>Junction Box, Ampere: 20A, Voltage: 120v (Weather Proof)</t>
  </si>
  <si>
    <t>E3.0</t>
  </si>
  <si>
    <t>E1.0</t>
  </si>
  <si>
    <t>E2.0</t>
  </si>
  <si>
    <t>Television/ Data Outlet</t>
  </si>
  <si>
    <t>3/4" Power Conduit</t>
  </si>
  <si>
    <t>3/4" Conduit</t>
  </si>
  <si>
    <t>Smoke Detector</t>
  </si>
  <si>
    <t>A4.0</t>
  </si>
  <si>
    <t>Timer Contactor Controlled By Photocell</t>
  </si>
  <si>
    <t>3-Way Switch</t>
  </si>
  <si>
    <t>3/4" Lighting Conduit</t>
  </si>
  <si>
    <t xml:space="preserve">Panelboard "B" - Voltage: 120/208V, Phase: 3PH, Ampere: 200A, Wire: 4 </t>
  </si>
  <si>
    <t>PANEL "B" CIRCUIT BREAKER</t>
  </si>
  <si>
    <t>Disconnect Switch (Weather Proof)</t>
  </si>
  <si>
    <t>ELECTRICAL EQUIPMENT</t>
  </si>
  <si>
    <t>CT Cabinet</t>
  </si>
  <si>
    <t>10"x10"x60" Metering Gutter, Voltage: 120/208V, Phase: 3PH, Wire: 4W</t>
  </si>
  <si>
    <t>TRANSFORMER</t>
  </si>
  <si>
    <t>CIRCUITE BREAKER</t>
  </si>
  <si>
    <t>Circuit Breaker, Voltage: 208V, Pole: 2P, Ampere: 30A</t>
  </si>
  <si>
    <t>ELECTRICAL POLE</t>
  </si>
  <si>
    <t>CONDUITS &amp; WIRING</t>
  </si>
  <si>
    <t>Photocell/ Contactor For Exterior Light</t>
  </si>
  <si>
    <t>Time Clock For Exhaust Fan</t>
  </si>
  <si>
    <t>120V Contactor For Exhaust Fan</t>
  </si>
  <si>
    <t>2#10 CU Wiring</t>
  </si>
  <si>
    <t>1#10 CU Ground Wiring</t>
  </si>
  <si>
    <t>Underground 4" Conduit</t>
  </si>
  <si>
    <t>4-350 KCMIL Wiring</t>
  </si>
  <si>
    <t>1#4 CU. Ground Wiring</t>
  </si>
  <si>
    <t>Toggle Switch, 1Pole, 20Ampere For Exhaust Fan</t>
  </si>
  <si>
    <t>Disconnect Switch For RTU (Weather Proof)</t>
  </si>
  <si>
    <t>Disconnect Switch For Electric Water Heater (Weather Proof)</t>
  </si>
  <si>
    <t>(4'x1'-6") AT&amp;T Telephone Box</t>
  </si>
  <si>
    <t>(4" x 6") Hand Hole</t>
  </si>
  <si>
    <t>Ground Lug In Pole</t>
  </si>
  <si>
    <t>Cast Bronze Clamp (3/32" Thickness)</t>
  </si>
  <si>
    <t xml:space="preserve">Anchor Bolt Cover </t>
  </si>
  <si>
    <t>Anchor Bolt</t>
  </si>
  <si>
    <t>Weather Head Per Utility Company Standards (10'H)</t>
  </si>
  <si>
    <t>2" Conduit w/ Pullstring (From Box To End Of Property Line)</t>
  </si>
  <si>
    <t>3/4" Conduit - For Pylon Signage</t>
  </si>
  <si>
    <t>3#8 CU. Wiring</t>
  </si>
  <si>
    <t>1#8 CU. Ground Wiring</t>
  </si>
  <si>
    <t>Circuit Breaker, Ampere: 20A, Pole: 1P</t>
  </si>
  <si>
    <t>Wall Mounted Occupancy Sensor Switch Dual Technology. Basis Of Design, Manufacturer:  Greengage, Model: OSW-DT</t>
  </si>
  <si>
    <t>2#12  Lighting Wiring</t>
  </si>
  <si>
    <t>1#12 Ground Wiring</t>
  </si>
  <si>
    <t>FLOOR PLAN</t>
  </si>
  <si>
    <t>WH-1 - Electrical Water Heater, Voltage: 240V, Phase: 2P, Ampere: 60A</t>
  </si>
  <si>
    <t>2#12 Power Wiring</t>
  </si>
  <si>
    <t>Disconnect Switch For Outdoor Unit (Weather Proof)</t>
  </si>
  <si>
    <t>Disconnect Switch For Indoor Unit (Weather Proof)</t>
  </si>
  <si>
    <t>(1) #2 AWG Solid Soffit Copper Wire At Lighting Pole</t>
  </si>
  <si>
    <t>SENSORS</t>
  </si>
  <si>
    <r>
      <t>Pole Mounted Utility Transformer, Voltage: 120/208V, Phase: 3PH, Ampere: 600A, Wire: 4W</t>
    </r>
    <r>
      <rPr>
        <sz val="12"/>
        <color rgb="FFFF0000"/>
        <rFont val="Calibri"/>
        <family val="2"/>
        <scheme val="minor"/>
      </rPr>
      <t xml:space="preserve"> - By Utility Company</t>
    </r>
  </si>
  <si>
    <r>
      <t>Circuit Breaker ,  Voltage: 120V</t>
    </r>
    <r>
      <rPr>
        <sz val="12"/>
        <color rgb="FFFF0000"/>
        <rFont val="Calibri"/>
        <family val="2"/>
        <scheme val="minor"/>
      </rPr>
      <t xml:space="preserve"> - For Circulating Pump</t>
    </r>
  </si>
  <si>
    <r>
      <t xml:space="preserve">Electrical Meter </t>
    </r>
    <r>
      <rPr>
        <sz val="12"/>
        <color rgb="FFFF0000"/>
        <rFont val="Calibri"/>
        <family val="2"/>
        <scheme val="minor"/>
      </rPr>
      <t>By Power Company</t>
    </r>
  </si>
  <si>
    <t>CY</t>
  </si>
  <si>
    <t>LBS</t>
  </si>
  <si>
    <r>
      <t xml:space="preserve">4#6 Bars Vertical
</t>
    </r>
    <r>
      <rPr>
        <sz val="12"/>
        <color rgb="FFFF0000"/>
        <rFont val="Calibri"/>
        <family val="2"/>
        <scheme val="minor"/>
      </rPr>
      <t>Note: We Assumed Reinforcement</t>
    </r>
  </si>
  <si>
    <r>
      <t xml:space="preserve">#3 Stirrups @ 9" O.C. 
</t>
    </r>
    <r>
      <rPr>
        <sz val="12"/>
        <color rgb="FFFF0000"/>
        <rFont val="Calibri"/>
        <family val="2"/>
        <scheme val="minor"/>
      </rPr>
      <t>Note: We Assumed Reinforcement</t>
    </r>
  </si>
  <si>
    <r>
      <t>Excavation</t>
    </r>
    <r>
      <rPr>
        <sz val="12"/>
        <color rgb="FFFF0000"/>
        <rFont val="Calibri"/>
        <family val="2"/>
        <scheme val="minor"/>
      </rPr>
      <t xml:space="preserve"> (For Underground Conduits)</t>
    </r>
  </si>
  <si>
    <r>
      <t xml:space="preserve">Backfill </t>
    </r>
    <r>
      <rPr>
        <sz val="12"/>
        <color rgb="FFFF0000"/>
        <rFont val="Calibri"/>
        <family val="2"/>
        <scheme val="minor"/>
      </rPr>
      <t>(After Conduits Placement)</t>
    </r>
  </si>
  <si>
    <r>
      <t>Excavation</t>
    </r>
    <r>
      <rPr>
        <sz val="12"/>
        <color rgb="FFFF0000"/>
        <rFont val="Calibri"/>
        <family val="2"/>
        <scheme val="minor"/>
      </rPr>
      <t xml:space="preserve"> (For Lighting &amp; Service Pole Footings)</t>
    </r>
  </si>
  <si>
    <r>
      <t xml:space="preserve">Backfill </t>
    </r>
    <r>
      <rPr>
        <sz val="12"/>
        <color rgb="FFFF0000"/>
        <rFont val="Calibri"/>
        <family val="2"/>
        <scheme val="minor"/>
      </rPr>
      <t>(For Lighting &amp; Service Pole Footings)</t>
    </r>
  </si>
  <si>
    <r>
      <t xml:space="preserve">(2) 3" Conduit </t>
    </r>
    <r>
      <rPr>
        <sz val="12"/>
        <color rgb="FFFF0000"/>
        <rFont val="Calibri"/>
        <family val="2"/>
        <scheme val="minor"/>
      </rPr>
      <t>(From Main Service To Panels)</t>
    </r>
  </si>
  <si>
    <r>
      <t xml:space="preserve">4#250 KCMIL Aluminum Wire </t>
    </r>
    <r>
      <rPr>
        <sz val="12"/>
        <color rgb="FFFF0000"/>
        <rFont val="Calibri"/>
        <family val="2"/>
        <scheme val="minor"/>
      </rPr>
      <t>(From Main Service To Panels)</t>
    </r>
  </si>
  <si>
    <r>
      <t>1-1/0 Aluminum Ground Wire</t>
    </r>
    <r>
      <rPr>
        <sz val="12"/>
        <color rgb="FFFF0000"/>
        <rFont val="Calibri"/>
        <family val="2"/>
        <scheme val="minor"/>
      </rPr>
      <t xml:space="preserve"> (From Main Service To Panels)</t>
    </r>
  </si>
  <si>
    <t>Wiring Gutter</t>
  </si>
  <si>
    <r>
      <t xml:space="preserve">4" Conduit </t>
    </r>
    <r>
      <rPr>
        <sz val="12"/>
        <color rgb="FFFF0000"/>
        <rFont val="Calibri"/>
        <family val="2"/>
        <scheme val="minor"/>
      </rPr>
      <t>(From Wiring Gutter To Panels)</t>
    </r>
  </si>
  <si>
    <r>
      <t xml:space="preserve">4 #500 KCMIL CU. Thwn Wiring  </t>
    </r>
    <r>
      <rPr>
        <sz val="12"/>
        <color rgb="FFFF0000"/>
        <rFont val="Calibri"/>
        <family val="2"/>
        <scheme val="minor"/>
      </rPr>
      <t>(From Wiring Gutter To Panels)</t>
    </r>
  </si>
  <si>
    <r>
      <t>1 #3 Cu. Ground Wire</t>
    </r>
    <r>
      <rPr>
        <sz val="12"/>
        <color rgb="FFFF0000"/>
        <rFont val="Calibri"/>
        <family val="2"/>
        <scheme val="minor"/>
      </rPr>
      <t xml:space="preserve"> (From Wiring Gutter To Panels)</t>
    </r>
  </si>
  <si>
    <r>
      <t xml:space="preserve">2-1/2" Conduit </t>
    </r>
    <r>
      <rPr>
        <sz val="12"/>
        <color rgb="FFFF0000"/>
        <rFont val="Calibri"/>
        <family val="2"/>
        <scheme val="minor"/>
      </rPr>
      <t>(From Wiring Gutter To Panels)</t>
    </r>
  </si>
  <si>
    <r>
      <t xml:space="preserve">4 #3/0 CU. Thwn Wiring  </t>
    </r>
    <r>
      <rPr>
        <sz val="12"/>
        <color rgb="FFFF0000"/>
        <rFont val="Calibri"/>
        <family val="2"/>
        <scheme val="minor"/>
      </rPr>
      <t>(From Wiring Gutter To Panels)</t>
    </r>
  </si>
  <si>
    <r>
      <t>1 #6 Cu. Ground Wire</t>
    </r>
    <r>
      <rPr>
        <sz val="12"/>
        <color rgb="FFFF0000"/>
        <rFont val="Calibri"/>
        <family val="2"/>
        <scheme val="minor"/>
      </rPr>
      <t xml:space="preserve"> (From Wiring Gutter To Panels)</t>
    </r>
  </si>
  <si>
    <t>3/4" Copper Weld Ground Rods - 10' High</t>
  </si>
  <si>
    <r>
      <t xml:space="preserve">1" Conduit </t>
    </r>
    <r>
      <rPr>
        <sz val="12"/>
        <color rgb="FFFF0000"/>
        <rFont val="Calibri"/>
        <family val="2"/>
        <scheme val="minor"/>
      </rPr>
      <t>(Ground Rods To Metering Gutter)</t>
    </r>
  </si>
  <si>
    <r>
      <t xml:space="preserve">1 #3/0 CU. Ground Wiring </t>
    </r>
    <r>
      <rPr>
        <sz val="12"/>
        <color rgb="FFFF0000"/>
        <rFont val="Calibri"/>
        <family val="2"/>
        <scheme val="minor"/>
      </rPr>
      <t>(Ground Rods To Metering Gutter)</t>
    </r>
  </si>
  <si>
    <t>SUNLAND PARK, NEW MEXICO.</t>
  </si>
  <si>
    <t>PROPOSED DISPENSARY.</t>
  </si>
  <si>
    <t>Proposed Electrical Service Disconnect, Ampere: 600A, Voltage: 208/120V, Phase: 3PH, Wire: 4W, w/ 600Ampere Fuses</t>
  </si>
  <si>
    <t>(1/2"Dia x 8'-0") Copper weld Ground Rod</t>
  </si>
  <si>
    <r>
      <t xml:space="preserve">24" Circular Concrete Base (6'h)
</t>
    </r>
    <r>
      <rPr>
        <sz val="12"/>
        <color rgb="FFFF0000"/>
        <rFont val="Calibri"/>
        <family val="2"/>
        <scheme val="minor"/>
      </rPr>
      <t>Note: Size &amp; Depth Assumed</t>
    </r>
  </si>
  <si>
    <r>
      <t xml:space="preserve">C - Pendant Bar Light
</t>
    </r>
    <r>
      <rPr>
        <sz val="12"/>
        <color rgb="FFFF0000"/>
        <rFont val="Calibri"/>
        <family val="2"/>
        <scheme val="minor"/>
      </rPr>
      <t>- Size : 6"
- Manf. : Elegant Lighting
- Model : LDPD2001</t>
    </r>
  </si>
  <si>
    <r>
      <t>XM - Dual Head Exit Light</t>
    </r>
    <r>
      <rPr>
        <sz val="12"/>
        <color rgb="FFFF0000"/>
        <rFont val="Calibri"/>
        <family val="2"/>
        <scheme val="minor"/>
      </rPr>
      <t xml:space="preserve">
- Manf. : Lithonia Lighting</t>
    </r>
  </si>
  <si>
    <r>
      <t xml:space="preserve">XM - Four Head Exit Light
</t>
    </r>
    <r>
      <rPr>
        <sz val="12"/>
        <color rgb="FFFF0000"/>
        <rFont val="Calibri"/>
        <family val="2"/>
        <scheme val="minor"/>
      </rPr>
      <t>- Manf : WareLight</t>
    </r>
  </si>
  <si>
    <r>
      <t xml:space="preserve">A - Recessed LED Light Fixture
</t>
    </r>
    <r>
      <rPr>
        <sz val="12"/>
        <color rgb="FFFF0000"/>
        <rFont val="Calibri"/>
        <family val="2"/>
        <scheme val="minor"/>
      </rPr>
      <t>- Size : 12"
- Manf. : Halo
- Model : SMD12R209SWHE</t>
    </r>
  </si>
  <si>
    <r>
      <t xml:space="preserve">B - Bronze Dome Light Fixture
</t>
    </r>
    <r>
      <rPr>
        <sz val="12"/>
        <color rgb="FFFF0000"/>
        <rFont val="Calibri"/>
        <family val="2"/>
        <scheme val="minor"/>
      </rPr>
      <t>- Size : 22"
- Manf. : Progress Lighting
- Model : P5342-2030K9</t>
    </r>
  </si>
  <si>
    <r>
      <t xml:space="preserve">E - Exterior Wall Sconce Light Emergency Battery Backup (Weather Proof)
</t>
    </r>
    <r>
      <rPr>
        <sz val="12"/>
        <color rgb="FFFF0000"/>
        <rFont val="Calibri"/>
        <family val="2"/>
        <scheme val="minor"/>
      </rPr>
      <t>- Size : 7"
- Manf. : Rivoli
- Model : PWS67469BK</t>
    </r>
  </si>
  <si>
    <r>
      <t xml:space="preserve">G - Exterior Wall Sconce Light (Weather Proof)
</t>
    </r>
    <r>
      <rPr>
        <sz val="12"/>
        <color rgb="FFFF0000"/>
        <rFont val="Calibri"/>
        <family val="2"/>
        <scheme val="minor"/>
      </rPr>
      <t>- Size : 10"
- Manf. : Bellevue
- Model : SH50018ORB</t>
    </r>
  </si>
  <si>
    <r>
      <t xml:space="preserve">EM - Dual Head Emergency Light Fixture w/ Battery Backup
</t>
    </r>
    <r>
      <rPr>
        <sz val="12"/>
        <color rgb="FFFF0000"/>
        <rFont val="Calibri"/>
        <family val="2"/>
        <scheme val="minor"/>
      </rPr>
      <t>- Manf. : Lavex
- Model : 695EABRC</t>
    </r>
  </si>
  <si>
    <r>
      <t xml:space="preserve">H - 22" x 22" Parabolic Lens Troffer Grid Mounts Energy Saving LED Light
</t>
    </r>
    <r>
      <rPr>
        <sz val="12"/>
        <color rgb="FFFF0000"/>
        <rFont val="Calibri"/>
        <family val="2"/>
        <scheme val="minor"/>
      </rPr>
      <t>Manf: Lithonia Lighting</t>
    </r>
  </si>
  <si>
    <r>
      <t xml:space="preserve">F2 - (1-6"x3') Troffer LED Light
</t>
    </r>
    <r>
      <rPr>
        <sz val="12"/>
        <color rgb="FFFF0000"/>
        <rFont val="Calibri"/>
        <family val="2"/>
        <scheme val="minor"/>
      </rPr>
      <t>Note: No Details Found For Light "F2" , We Assumed it as troffer, Please Verify
Manf: Lithonia Lighting</t>
    </r>
  </si>
  <si>
    <r>
      <t xml:space="preserve">SL2 - Dual Head Pole Light - Fixtures Only
</t>
    </r>
    <r>
      <rPr>
        <sz val="12"/>
        <color rgb="FFFF0000"/>
        <rFont val="Calibri"/>
        <family val="2"/>
        <scheme val="minor"/>
      </rPr>
      <t>Assumed 80 W Lights</t>
    </r>
  </si>
  <si>
    <r>
      <t xml:space="preserve">SL3 - Triple Head Pole Light - Fixtures Only
</t>
    </r>
    <r>
      <rPr>
        <sz val="12"/>
        <color rgb="FFFF0000"/>
        <rFont val="Calibri"/>
        <family val="2"/>
        <scheme val="minor"/>
      </rPr>
      <t>Assumed 80 W Lights</t>
    </r>
  </si>
  <si>
    <t>Duplex Receptacle - 15A</t>
  </si>
  <si>
    <t>Single Pole Switch - 15A</t>
  </si>
  <si>
    <t>Motor Rated Switch - 30A</t>
  </si>
  <si>
    <r>
      <t xml:space="preserve">Proposed Electrical Service Pole (15'H)
</t>
    </r>
    <r>
      <rPr>
        <sz val="12"/>
        <color rgb="FFFF0000"/>
        <rFont val="Calibri"/>
        <family val="2"/>
        <scheme val="minor"/>
      </rPr>
      <t>Note: Height is Assumed</t>
    </r>
  </si>
  <si>
    <r>
      <t xml:space="preserve">Lighting Standard Pole (15'H)
</t>
    </r>
    <r>
      <rPr>
        <sz val="12"/>
        <color rgb="FFFF0000"/>
        <rFont val="Calibri"/>
        <family val="2"/>
        <scheme val="minor"/>
      </rPr>
      <t>Note: Height is Assumed</t>
    </r>
  </si>
  <si>
    <t>POWER &amp; EQUIPMENT QUOTE:</t>
  </si>
  <si>
    <t>SWITCH GEAR &amp; FEEDERS</t>
  </si>
  <si>
    <t>POWER &amp; EQUIPMENT (INSTALLTION ONLY):</t>
  </si>
  <si>
    <t>SWITCHGEAR &amp; FEEDER (INSTALLTION ONLY):</t>
  </si>
  <si>
    <t>GENERAL MATERIAL COST:</t>
  </si>
  <si>
    <t>Project Name:</t>
  </si>
  <si>
    <t>www.biddingpartners.com</t>
  </si>
  <si>
    <t>Address:</t>
  </si>
  <si>
    <t>+1 (347) 994-0941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</si>
</sst>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"/>
    <numFmt numFmtId="165" formatCode="_(&quot;$&quot;* #,##0_);_(&quot;$&quot;* \(#,##0\);_(&quot;$&quot;* &quot;-&quot;??_);_(@_)"/>
    <numFmt numFmtId="166" formatCode="_(&quot;$&quot;* #,##0.0_);_(&quot;$&quot;* \(#,##0.0\);_(&quot;$&quot;* &quot;-&quot;??_);_(@_)"/>
    <numFmt numFmtId="167" formatCode="_-&quot;Rs&quot;* #,##0_-;\-&quot;Rs&quot;* #,##0_-;_-&quot;Rs&quot;* &quot;-&quot;_-;_-@_-"/>
    <numFmt numFmtId="168" formatCode="&quot;$&quot;#,##0.00"/>
    <numFmt numFmtId="169" formatCode="_([$$-409]* #,##0.0_);_([$$-409]* \(#,##0.0\);_([$$-409]* &quot;-&quot;??_);_(@_)"/>
    <numFmt numFmtId="170" formatCode="\+\1\ \(00\)\ 000\-0000"/>
  </numFmts>
  <fonts count="61" x14ac:knownFonts="1">
    <font>
      <sz val="12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2"/>
      <name val="Arial"/>
      <family val="2"/>
    </font>
    <font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4"/>
      <color rgb="FF00B0F0"/>
      <name val="Calibri"/>
      <family val="2"/>
      <scheme val="minor"/>
    </font>
    <font>
      <b/>
      <sz val="14"/>
      <color theme="0" tint="-0.34998626667073579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4"/>
      <color rgb="FF92D050"/>
      <name val="Calibri"/>
      <family val="2"/>
      <scheme val="minor"/>
    </font>
    <font>
      <sz val="12"/>
      <name val="Arial"/>
      <family val="2"/>
    </font>
    <font>
      <sz val="8"/>
      <name val="Arial"/>
      <family val="2"/>
    </font>
    <font>
      <b/>
      <sz val="11"/>
      <color rgb="FF002060"/>
      <name val="Calibri"/>
      <family val="2"/>
      <scheme val="minor"/>
    </font>
    <font>
      <b/>
      <sz val="12"/>
      <color rgb="FFC0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2"/>
      <name val="Arial"/>
      <family val="2"/>
    </font>
    <font>
      <b/>
      <sz val="14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color theme="1"/>
      <name val="Bookman Old Style"/>
      <family val="1"/>
    </font>
    <font>
      <b/>
      <sz val="11"/>
      <color theme="1"/>
      <name val="Bookman Old Style"/>
      <family val="1"/>
    </font>
    <font>
      <b/>
      <u/>
      <sz val="11"/>
      <color theme="1"/>
      <name val="Bookman Old Style"/>
      <family val="1"/>
    </font>
    <font>
      <sz val="11"/>
      <color rgb="FFFF0000"/>
      <name val="Bookman Old Style"/>
      <family val="1"/>
    </font>
    <font>
      <b/>
      <sz val="12"/>
      <color theme="1"/>
      <name val="Bookman Old Style"/>
      <family val="1"/>
    </font>
    <font>
      <sz val="14"/>
      <name val="Calibri"/>
      <family val="2"/>
      <scheme val="minor"/>
    </font>
    <font>
      <b/>
      <u/>
      <sz val="20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theme="1"/>
      <name val="Tw Cen MT"/>
      <family val="2"/>
    </font>
    <font>
      <u/>
      <sz val="12"/>
      <color theme="10"/>
      <name val="Arial"/>
      <family val="2"/>
    </font>
    <font>
      <b/>
      <u/>
      <sz val="16"/>
      <color theme="1"/>
      <name val="Arial"/>
      <family val="2"/>
    </font>
    <font>
      <b/>
      <sz val="14"/>
      <color theme="1"/>
      <name val="Calibri"/>
      <family val="2"/>
      <scheme val="minor"/>
    </font>
    <font>
      <sz val="16"/>
      <color theme="5" tint="-0.249977111117893"/>
      <name val="Calibri"/>
      <family val="2"/>
      <scheme val="minor"/>
    </font>
    <font>
      <b/>
      <u/>
      <sz val="16"/>
      <color rgb="FFF5B31F"/>
      <name val="Arial"/>
      <family val="2"/>
    </font>
    <font>
      <b/>
      <sz val="16"/>
      <color rgb="FFF5B31F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rgb="FFFFFFD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medium">
        <color theme="1"/>
      </top>
      <bottom style="medium">
        <color theme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theme="1"/>
      </top>
      <bottom style="medium">
        <color theme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theme="1"/>
      </top>
      <bottom style="medium">
        <color theme="1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05">
    <xf numFmtId="0" fontId="0" fillId="0" borderId="0"/>
    <xf numFmtId="0" fontId="9" fillId="2" borderId="0" applyNumberFormat="0" applyBorder="0" applyAlignment="0" applyProtection="0"/>
    <xf numFmtId="0" fontId="9" fillId="2" borderId="0" applyNumberFormat="0" applyBorder="0" applyAlignment="0" applyProtection="0"/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11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10" fillId="19" borderId="0" applyNumberFormat="0" applyBorder="0" applyAlignment="0" applyProtection="0"/>
    <xf numFmtId="0" fontId="11" fillId="3" borderId="0" applyNumberFormat="0" applyBorder="0" applyAlignment="0" applyProtection="0"/>
    <xf numFmtId="0" fontId="11" fillId="3" borderId="0" applyNumberFormat="0" applyBorder="0" applyAlignment="0" applyProtection="0"/>
    <xf numFmtId="0" fontId="12" fillId="20" borderId="1" applyNumberFormat="0" applyAlignment="0" applyProtection="0"/>
    <xf numFmtId="0" fontId="12" fillId="20" borderId="1" applyNumberFormat="0" applyAlignment="0" applyProtection="0"/>
    <xf numFmtId="0" fontId="13" fillId="21" borderId="2" applyNumberFormat="0" applyAlignment="0" applyProtection="0"/>
    <xf numFmtId="0" fontId="13" fillId="21" borderId="2" applyNumberFormat="0" applyAlignment="0" applyProtection="0"/>
    <xf numFmtId="43" fontId="26" fillId="0" borderId="0" applyFon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6" fillId="0" borderId="3" applyNumberFormat="0" applyFill="0" applyAlignment="0" applyProtection="0"/>
    <xf numFmtId="0" fontId="16" fillId="0" borderId="3" applyNumberFormat="0" applyFill="0" applyAlignment="0" applyProtection="0"/>
    <xf numFmtId="0" fontId="17" fillId="0" borderId="4" applyNumberFormat="0" applyFill="0" applyAlignment="0" applyProtection="0"/>
    <xf numFmtId="0" fontId="17" fillId="0" borderId="4" applyNumberFormat="0" applyFill="0" applyAlignment="0" applyProtection="0"/>
    <xf numFmtId="0" fontId="18" fillId="0" borderId="5" applyNumberFormat="0" applyFill="0" applyAlignment="0" applyProtection="0"/>
    <xf numFmtId="0" fontId="18" fillId="0" borderId="5" applyNumberFormat="0" applyFill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7" borderId="1" applyNumberFormat="0" applyAlignment="0" applyProtection="0"/>
    <xf numFmtId="0" fontId="19" fillId="7" borderId="1" applyNumberFormat="0" applyAlignment="0" applyProtection="0"/>
    <xf numFmtId="0" fontId="20" fillId="0" borderId="6" applyNumberFormat="0" applyFill="0" applyAlignment="0" applyProtection="0"/>
    <xf numFmtId="0" fontId="20" fillId="0" borderId="6" applyNumberFormat="0" applyFill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7" fillId="0" borderId="0"/>
    <xf numFmtId="0" fontId="26" fillId="0" borderId="0"/>
    <xf numFmtId="0" fontId="8" fillId="0" borderId="0"/>
    <xf numFmtId="0" fontId="27" fillId="0" borderId="0"/>
    <xf numFmtId="0" fontId="8" fillId="23" borderId="7" applyNumberFormat="0" applyFont="0" applyAlignment="0" applyProtection="0"/>
    <xf numFmtId="0" fontId="8" fillId="23" borderId="7" applyNumberFormat="0" applyFont="0" applyAlignment="0" applyProtection="0"/>
    <xf numFmtId="0" fontId="22" fillId="20" borderId="8" applyNumberFormat="0" applyAlignment="0" applyProtection="0"/>
    <xf numFmtId="0" fontId="22" fillId="20" borderId="8" applyNumberFormat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9" applyNumberFormat="0" applyFill="0" applyAlignment="0" applyProtection="0"/>
    <xf numFmtId="0" fontId="24" fillId="0" borderId="9" applyNumberFormat="0" applyFill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6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5" fillId="0" borderId="0"/>
    <xf numFmtId="0" fontId="5" fillId="0" borderId="0"/>
    <xf numFmtId="44" fontId="35" fillId="0" borderId="0" applyFont="0" applyFill="0" applyBorder="0" applyAlignment="0" applyProtection="0"/>
    <xf numFmtId="0" fontId="4" fillId="0" borderId="0"/>
    <xf numFmtId="0" fontId="4" fillId="0" borderId="0"/>
    <xf numFmtId="0" fontId="3" fillId="0" borderId="0"/>
    <xf numFmtId="0" fontId="2" fillId="0" borderId="0"/>
    <xf numFmtId="0" fontId="2" fillId="0" borderId="0"/>
    <xf numFmtId="0" fontId="7" fillId="0" borderId="0"/>
    <xf numFmtId="9" fontId="40" fillId="0" borderId="0" applyFont="0" applyFill="0" applyBorder="0" applyAlignment="0" applyProtection="0"/>
    <xf numFmtId="167" fontId="8" fillId="0" borderId="0" applyFont="0" applyFill="0" applyBorder="0" applyAlignment="0" applyProtection="0"/>
    <xf numFmtId="0" fontId="1" fillId="0" borderId="0"/>
    <xf numFmtId="0" fontId="55" fillId="0" borderId="0" applyNumberFormat="0" applyFill="0" applyBorder="0" applyAlignment="0" applyProtection="0"/>
  </cellStyleXfs>
  <cellXfs count="161">
    <xf numFmtId="0" fontId="0" fillId="0" borderId="0" xfId="0"/>
    <xf numFmtId="166" fontId="33" fillId="0" borderId="0" xfId="0" applyNumberFormat="1" applyFont="1" applyAlignment="1">
      <alignment vertical="center"/>
    </xf>
    <xf numFmtId="165" fontId="33" fillId="0" borderId="0" xfId="0" applyNumberFormat="1" applyFont="1" applyAlignment="1">
      <alignment vertical="center"/>
    </xf>
    <xf numFmtId="0" fontId="0" fillId="0" borderId="0" xfId="0" applyAlignment="1">
      <alignment vertical="center"/>
    </xf>
    <xf numFmtId="41" fontId="33" fillId="0" borderId="0" xfId="0" applyNumberFormat="1" applyFont="1" applyAlignment="1">
      <alignment horizontal="right" vertical="center"/>
    </xf>
    <xf numFmtId="2" fontId="34" fillId="0" borderId="0" xfId="0" applyNumberFormat="1" applyFont="1" applyAlignment="1">
      <alignment horizontal="center" vertical="center" wrapText="1"/>
    </xf>
    <xf numFmtId="0" fontId="33" fillId="0" borderId="0" xfId="0" applyFont="1" applyAlignment="1">
      <alignment vertical="center"/>
    </xf>
    <xf numFmtId="0" fontId="33" fillId="0" borderId="13" xfId="0" applyFont="1" applyBorder="1" applyAlignment="1">
      <alignment vertical="center"/>
    </xf>
    <xf numFmtId="0" fontId="28" fillId="0" borderId="10" xfId="0" applyFont="1" applyBorder="1" applyAlignment="1">
      <alignment vertical="center"/>
    </xf>
    <xf numFmtId="164" fontId="28" fillId="0" borderId="10" xfId="0" applyNumberFormat="1" applyFont="1" applyBorder="1" applyAlignment="1">
      <alignment horizontal="center" vertical="center"/>
    </xf>
    <xf numFmtId="42" fontId="29" fillId="0" borderId="10" xfId="0" applyNumberFormat="1" applyFont="1" applyBorder="1" applyAlignment="1">
      <alignment vertical="center"/>
    </xf>
    <xf numFmtId="42" fontId="29" fillId="0" borderId="14" xfId="0" applyNumberFormat="1" applyFont="1" applyBorder="1" applyAlignment="1">
      <alignment vertical="center"/>
    </xf>
    <xf numFmtId="0" fontId="0" fillId="0" borderId="15" xfId="0" applyBorder="1" applyAlignment="1">
      <alignment vertical="center"/>
    </xf>
    <xf numFmtId="0" fontId="33" fillId="0" borderId="1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33" fillId="0" borderId="18" xfId="0" applyFont="1" applyBorder="1" applyAlignment="1">
      <alignment vertical="center"/>
    </xf>
    <xf numFmtId="44" fontId="33" fillId="0" borderId="0" xfId="0" applyNumberFormat="1" applyFont="1" applyAlignment="1">
      <alignment horizontal="center" vertical="center"/>
    </xf>
    <xf numFmtId="0" fontId="33" fillId="0" borderId="0" xfId="0" applyFont="1" applyAlignment="1">
      <alignment horizontal="justify" vertical="center" wrapText="1"/>
    </xf>
    <xf numFmtId="41" fontId="0" fillId="0" borderId="0" xfId="0" applyNumberFormat="1" applyAlignment="1">
      <alignment vertical="center"/>
    </xf>
    <xf numFmtId="41" fontId="33" fillId="0" borderId="0" xfId="0" applyNumberFormat="1" applyFont="1" applyAlignment="1">
      <alignment vertical="center"/>
    </xf>
    <xf numFmtId="41" fontId="28" fillId="0" borderId="10" xfId="0" applyNumberFormat="1" applyFont="1" applyBorder="1" applyAlignment="1">
      <alignment horizontal="center" vertical="center"/>
    </xf>
    <xf numFmtId="9" fontId="39" fillId="0" borderId="0" xfId="0" applyNumberFormat="1" applyFont="1" applyAlignment="1">
      <alignment vertical="center"/>
    </xf>
    <xf numFmtId="44" fontId="43" fillId="0" borderId="0" xfId="94" applyFont="1" applyBorder="1" applyAlignment="1">
      <alignment horizontal="center" vertical="center"/>
    </xf>
    <xf numFmtId="44" fontId="43" fillId="0" borderId="18" xfId="94" applyFont="1" applyBorder="1" applyAlignment="1">
      <alignment horizontal="center" vertical="center"/>
    </xf>
    <xf numFmtId="0" fontId="41" fillId="24" borderId="0" xfId="0" applyFont="1" applyFill="1" applyAlignment="1">
      <alignment horizontal="center" vertical="center" wrapText="1"/>
    </xf>
    <xf numFmtId="0" fontId="44" fillId="25" borderId="7" xfId="78" applyFont="1" applyFill="1" applyAlignment="1">
      <alignment horizontal="left" vertical="center"/>
    </xf>
    <xf numFmtId="2" fontId="38" fillId="26" borderId="19" xfId="0" applyNumberFormat="1" applyFont="1" applyFill="1" applyBorder="1" applyAlignment="1">
      <alignment horizontal="center" vertical="center" wrapText="1"/>
    </xf>
    <xf numFmtId="2" fontId="38" fillId="26" borderId="20" xfId="0" applyNumberFormat="1" applyFont="1" applyFill="1" applyBorder="1" applyAlignment="1">
      <alignment horizontal="center" vertical="center" wrapText="1"/>
    </xf>
    <xf numFmtId="14" fontId="38" fillId="26" borderId="21" xfId="0" applyNumberFormat="1" applyFont="1" applyFill="1" applyBorder="1" applyAlignment="1">
      <alignment horizontal="center" vertical="center" wrapText="1"/>
    </xf>
    <xf numFmtId="2" fontId="38" fillId="26" borderId="17" xfId="0" applyNumberFormat="1" applyFont="1" applyFill="1" applyBorder="1" applyAlignment="1">
      <alignment horizontal="center" vertical="center" wrapText="1"/>
    </xf>
    <xf numFmtId="0" fontId="33" fillId="28" borderId="0" xfId="0" applyFont="1" applyFill="1" applyAlignment="1">
      <alignment horizontal="center" vertical="center"/>
    </xf>
    <xf numFmtId="0" fontId="33" fillId="28" borderId="0" xfId="0" applyFont="1" applyFill="1" applyAlignment="1">
      <alignment vertical="center"/>
    </xf>
    <xf numFmtId="0" fontId="37" fillId="28" borderId="0" xfId="0" applyFont="1" applyFill="1" applyAlignment="1">
      <alignment vertical="center"/>
    </xf>
    <xf numFmtId="0" fontId="30" fillId="28" borderId="0" xfId="0" applyFont="1" applyFill="1" applyAlignment="1">
      <alignment horizontal="left" vertical="center"/>
    </xf>
    <xf numFmtId="41" fontId="33" fillId="28" borderId="0" xfId="0" applyNumberFormat="1" applyFont="1" applyFill="1" applyAlignment="1">
      <alignment vertical="center"/>
    </xf>
    <xf numFmtId="164" fontId="43" fillId="0" borderId="0" xfId="94" applyNumberFormat="1" applyFont="1" applyBorder="1" applyAlignment="1">
      <alignment horizontal="center" vertical="center"/>
    </xf>
    <xf numFmtId="41" fontId="33" fillId="0" borderId="0" xfId="0" applyNumberFormat="1" applyFont="1" applyAlignment="1">
      <alignment horizontal="center" vertical="center"/>
    </xf>
    <xf numFmtId="41" fontId="33" fillId="28" borderId="0" xfId="0" applyNumberFormat="1" applyFont="1" applyFill="1" applyAlignment="1">
      <alignment horizontal="center" vertical="center"/>
    </xf>
    <xf numFmtId="41" fontId="0" fillId="0" borderId="0" xfId="0" applyNumberFormat="1" applyAlignment="1">
      <alignment horizontal="center" vertical="center"/>
    </xf>
    <xf numFmtId="44" fontId="33" fillId="0" borderId="18" xfId="0" applyNumberFormat="1" applyFont="1" applyBorder="1" applyAlignment="1">
      <alignment vertical="center"/>
    </xf>
    <xf numFmtId="2" fontId="33" fillId="0" borderId="0" xfId="0" applyNumberFormat="1" applyFont="1" applyAlignment="1">
      <alignment vertical="center"/>
    </xf>
    <xf numFmtId="44" fontId="32" fillId="29" borderId="10" xfId="94" applyFont="1" applyFill="1" applyBorder="1" applyAlignment="1">
      <alignment horizontal="center" vertical="center"/>
    </xf>
    <xf numFmtId="2" fontId="32" fillId="29" borderId="10" xfId="0" applyNumberFormat="1" applyFont="1" applyFill="1" applyBorder="1" applyAlignment="1">
      <alignment horizontal="center" vertical="center"/>
    </xf>
    <xf numFmtId="44" fontId="32" fillId="29" borderId="10" xfId="0" applyNumberFormat="1" applyFont="1" applyFill="1" applyBorder="1" applyAlignment="1">
      <alignment horizontal="center" vertical="center"/>
    </xf>
    <xf numFmtId="0" fontId="45" fillId="0" borderId="0" xfId="103" applyFont="1" applyAlignment="1">
      <alignment horizontal="right"/>
    </xf>
    <xf numFmtId="0" fontId="45" fillId="0" borderId="0" xfId="103" applyFont="1"/>
    <xf numFmtId="0" fontId="46" fillId="0" borderId="0" xfId="103" applyFont="1" applyAlignment="1">
      <alignment horizontal="right"/>
    </xf>
    <xf numFmtId="0" fontId="46" fillId="0" borderId="0" xfId="103" applyFont="1"/>
    <xf numFmtId="0" fontId="1" fillId="0" borderId="0" xfId="103"/>
    <xf numFmtId="14" fontId="45" fillId="0" borderId="0" xfId="103" applyNumberFormat="1" applyFont="1" applyAlignment="1">
      <alignment horizontal="left"/>
    </xf>
    <xf numFmtId="168" fontId="45" fillId="0" borderId="0" xfId="103" applyNumberFormat="1" applyFont="1"/>
    <xf numFmtId="0" fontId="47" fillId="0" borderId="0" xfId="103" applyFont="1" applyAlignment="1">
      <alignment horizontal="center"/>
    </xf>
    <xf numFmtId="0" fontId="45" fillId="0" borderId="0" xfId="103" applyFont="1" applyAlignment="1">
      <alignment horizontal="center" vertical="center"/>
    </xf>
    <xf numFmtId="168" fontId="45" fillId="0" borderId="22" xfId="103" applyNumberFormat="1" applyFont="1" applyBorder="1"/>
    <xf numFmtId="0" fontId="1" fillId="0" borderId="0" xfId="103" applyAlignment="1">
      <alignment vertical="center"/>
    </xf>
    <xf numFmtId="2" fontId="45" fillId="0" borderId="22" xfId="103" applyNumberFormat="1" applyFont="1" applyBorder="1" applyAlignment="1">
      <alignment horizontal="center" vertical="center"/>
    </xf>
    <xf numFmtId="0" fontId="45" fillId="0" borderId="22" xfId="103" applyFont="1" applyBorder="1" applyAlignment="1">
      <alignment horizontal="center" vertical="center"/>
    </xf>
    <xf numFmtId="168" fontId="45" fillId="0" borderId="0" xfId="103" applyNumberFormat="1" applyFont="1" applyAlignment="1">
      <alignment horizontal="right" vertical="center"/>
    </xf>
    <xf numFmtId="10" fontId="45" fillId="0" borderId="0" xfId="103" applyNumberFormat="1" applyFont="1" applyAlignment="1">
      <alignment horizontal="right"/>
    </xf>
    <xf numFmtId="168" fontId="45" fillId="0" borderId="0" xfId="103" applyNumberFormat="1" applyFont="1" applyAlignment="1">
      <alignment horizontal="left" vertical="center"/>
    </xf>
    <xf numFmtId="168" fontId="45" fillId="30" borderId="23" xfId="103" applyNumberFormat="1" applyFont="1" applyFill="1" applyBorder="1" applyAlignment="1">
      <alignment horizontal="right" vertical="center"/>
    </xf>
    <xf numFmtId="10" fontId="45" fillId="0" borderId="0" xfId="103" applyNumberFormat="1" applyFont="1" applyAlignment="1">
      <alignment horizontal="center"/>
    </xf>
    <xf numFmtId="2" fontId="45" fillId="0" borderId="22" xfId="103" applyNumberFormat="1" applyFont="1" applyBorder="1" applyAlignment="1">
      <alignment horizontal="center"/>
    </xf>
    <xf numFmtId="0" fontId="45" fillId="0" borderId="0" xfId="103" applyFont="1" applyAlignment="1">
      <alignment horizontal="left" vertical="center"/>
    </xf>
    <xf numFmtId="2" fontId="45" fillId="0" borderId="0" xfId="103" applyNumberFormat="1" applyFont="1"/>
    <xf numFmtId="164" fontId="45" fillId="0" borderId="0" xfId="103" applyNumberFormat="1" applyFont="1" applyAlignment="1">
      <alignment horizontal="center"/>
    </xf>
    <xf numFmtId="164" fontId="45" fillId="0" borderId="22" xfId="103" applyNumberFormat="1" applyFont="1" applyBorder="1" applyAlignment="1">
      <alignment horizontal="center" vertical="center"/>
    </xf>
    <xf numFmtId="0" fontId="45" fillId="0" borderId="22" xfId="103" applyFont="1" applyBorder="1" applyAlignment="1">
      <alignment horizontal="center"/>
    </xf>
    <xf numFmtId="168" fontId="45" fillId="0" borderId="22" xfId="103" applyNumberFormat="1" applyFont="1" applyBorder="1" applyAlignment="1">
      <alignment horizontal="center" vertical="center"/>
    </xf>
    <xf numFmtId="168" fontId="45" fillId="0" borderId="23" xfId="103" applyNumberFormat="1" applyFont="1" applyBorder="1"/>
    <xf numFmtId="0" fontId="48" fillId="0" borderId="0" xfId="103" applyFont="1" applyAlignment="1">
      <alignment horizontal="right"/>
    </xf>
    <xf numFmtId="0" fontId="45" fillId="0" borderId="0" xfId="103" applyFont="1" applyAlignment="1">
      <alignment horizontal="right" vertical="center"/>
    </xf>
    <xf numFmtId="0" fontId="46" fillId="0" borderId="0" xfId="103" applyFont="1" applyAlignment="1">
      <alignment horizontal="right" vertical="center"/>
    </xf>
    <xf numFmtId="0" fontId="45" fillId="0" borderId="0" xfId="103" applyFont="1" applyAlignment="1">
      <alignment vertical="center"/>
    </xf>
    <xf numFmtId="168" fontId="49" fillId="27" borderId="23" xfId="103" applyNumberFormat="1" applyFont="1" applyFill="1" applyBorder="1" applyAlignment="1">
      <alignment vertical="center"/>
    </xf>
    <xf numFmtId="2" fontId="45" fillId="0" borderId="0" xfId="103" applyNumberFormat="1" applyFont="1" applyAlignment="1">
      <alignment horizontal="center" vertical="center"/>
    </xf>
    <xf numFmtId="0" fontId="8" fillId="0" borderId="0" xfId="0" applyFont="1"/>
    <xf numFmtId="0" fontId="44" fillId="25" borderId="7" xfId="78" applyFont="1" applyFill="1" applyAlignment="1">
      <alignment horizontal="left" vertical="center" wrapText="1"/>
    </xf>
    <xf numFmtId="44" fontId="33" fillId="0" borderId="0" xfId="0" applyNumberFormat="1" applyFont="1" applyAlignment="1">
      <alignment vertical="center"/>
    </xf>
    <xf numFmtId="0" fontId="33" fillId="28" borderId="26" xfId="0" applyFont="1" applyFill="1" applyBorder="1" applyAlignment="1">
      <alignment vertical="center"/>
    </xf>
    <xf numFmtId="0" fontId="33" fillId="28" borderId="26" xfId="0" applyFont="1" applyFill="1" applyBorder="1" applyAlignment="1">
      <alignment horizontal="center" vertical="center"/>
    </xf>
    <xf numFmtId="0" fontId="30" fillId="28" borderId="18" xfId="0" applyFont="1" applyFill="1" applyBorder="1" applyAlignment="1">
      <alignment horizontal="left" vertical="center"/>
    </xf>
    <xf numFmtId="0" fontId="31" fillId="28" borderId="18" xfId="0" applyFont="1" applyFill="1" applyBorder="1" applyAlignment="1">
      <alignment horizontal="left" vertical="center"/>
    </xf>
    <xf numFmtId="0" fontId="32" fillId="32" borderId="25" xfId="0" applyFont="1" applyFill="1" applyBorder="1" applyAlignment="1">
      <alignment horizontal="center" vertical="center"/>
    </xf>
    <xf numFmtId="0" fontId="29" fillId="32" borderId="11" xfId="0" applyFont="1" applyFill="1" applyBorder="1" applyAlignment="1">
      <alignment horizontal="center" vertical="center"/>
    </xf>
    <xf numFmtId="0" fontId="41" fillId="32" borderId="11" xfId="0" applyFont="1" applyFill="1" applyBorder="1" applyAlignment="1">
      <alignment horizontal="center" vertical="center"/>
    </xf>
    <xf numFmtId="0" fontId="41" fillId="32" borderId="11" xfId="0" applyFont="1" applyFill="1" applyBorder="1" applyAlignment="1">
      <alignment vertical="center"/>
    </xf>
    <xf numFmtId="41" fontId="50" fillId="32" borderId="11" xfId="0" applyNumberFormat="1" applyFont="1" applyFill="1" applyBorder="1" applyAlignment="1">
      <alignment vertical="center"/>
    </xf>
    <xf numFmtId="0" fontId="50" fillId="32" borderId="11" xfId="0" applyFont="1" applyFill="1" applyBorder="1" applyAlignment="1">
      <alignment vertical="center"/>
    </xf>
    <xf numFmtId="44" fontId="41" fillId="32" borderId="11" xfId="0" applyNumberFormat="1" applyFont="1" applyFill="1" applyBorder="1" applyAlignment="1">
      <alignment horizontal="center" vertical="center"/>
    </xf>
    <xf numFmtId="0" fontId="28" fillId="0" borderId="0" xfId="0" applyFont="1" applyAlignment="1">
      <alignment vertical="center"/>
    </xf>
    <xf numFmtId="0" fontId="29" fillId="0" borderId="0" xfId="0" applyFont="1" applyAlignment="1">
      <alignment vertical="center" wrapText="1"/>
    </xf>
    <xf numFmtId="0" fontId="52" fillId="0" borderId="0" xfId="0" applyFont="1"/>
    <xf numFmtId="0" fontId="52" fillId="0" borderId="0" xfId="0" applyFont="1" applyAlignment="1">
      <alignment horizontal="center"/>
    </xf>
    <xf numFmtId="41" fontId="28" fillId="28" borderId="0" xfId="0" applyNumberFormat="1" applyFont="1" applyFill="1" applyAlignment="1">
      <alignment vertical="center"/>
    </xf>
    <xf numFmtId="41" fontId="28" fillId="28" borderId="18" xfId="0" applyNumberFormat="1" applyFont="1" applyFill="1" applyBorder="1" applyAlignment="1">
      <alignment vertical="center"/>
    </xf>
    <xf numFmtId="0" fontId="28" fillId="28" borderId="0" xfId="0" applyFont="1" applyFill="1" applyAlignment="1">
      <alignment vertical="center"/>
    </xf>
    <xf numFmtId="0" fontId="28" fillId="28" borderId="27" xfId="0" applyFont="1" applyFill="1" applyBorder="1" applyAlignment="1">
      <alignment horizontal="center" vertical="center"/>
    </xf>
    <xf numFmtId="0" fontId="43" fillId="0" borderId="18" xfId="0" applyFont="1" applyBorder="1" applyAlignment="1">
      <alignment horizontal="center" vertical="center" wrapText="1"/>
    </xf>
    <xf numFmtId="1" fontId="43" fillId="0" borderId="0" xfId="0" applyNumberFormat="1" applyFont="1" applyAlignment="1">
      <alignment horizontal="center" vertical="center"/>
    </xf>
    <xf numFmtId="0" fontId="28" fillId="0" borderId="13" xfId="0" applyFont="1" applyBorder="1" applyAlignment="1">
      <alignment horizontal="center" vertical="center"/>
    </xf>
    <xf numFmtId="0" fontId="28" fillId="0" borderId="18" xfId="0" applyFont="1" applyBorder="1" applyAlignment="1">
      <alignment horizontal="center" vertical="center"/>
    </xf>
    <xf numFmtId="2" fontId="28" fillId="0" borderId="0" xfId="0" applyNumberFormat="1" applyFont="1" applyAlignment="1">
      <alignment vertical="center"/>
    </xf>
    <xf numFmtId="0" fontId="43" fillId="0" borderId="13" xfId="0" applyFont="1" applyBorder="1" applyAlignment="1">
      <alignment horizontal="center" vertical="center" wrapText="1"/>
    </xf>
    <xf numFmtId="0" fontId="43" fillId="0" borderId="0" xfId="0" applyFont="1" applyAlignment="1">
      <alignment horizontal="center" vertical="center" wrapText="1"/>
    </xf>
    <xf numFmtId="9" fontId="43" fillId="0" borderId="0" xfId="101" applyFont="1" applyBorder="1" applyAlignment="1">
      <alignment horizontal="center" vertical="center" wrapText="1"/>
    </xf>
    <xf numFmtId="2" fontId="43" fillId="0" borderId="0" xfId="0" applyNumberFormat="1" applyFont="1" applyAlignment="1">
      <alignment horizontal="center" vertical="center"/>
    </xf>
    <xf numFmtId="0" fontId="43" fillId="0" borderId="0" xfId="0" applyFont="1" applyAlignment="1">
      <alignment vertical="center" wrapText="1"/>
    </xf>
    <xf numFmtId="0" fontId="43" fillId="0" borderId="13" xfId="0" applyFont="1" applyBorder="1" applyAlignment="1">
      <alignment vertical="center" wrapText="1"/>
    </xf>
    <xf numFmtId="2" fontId="44" fillId="31" borderId="25" xfId="91" applyNumberFormat="1" applyFont="1" applyFill="1" applyBorder="1" applyAlignment="1">
      <alignment horizontal="center" vertical="center"/>
    </xf>
    <xf numFmtId="2" fontId="44" fillId="31" borderId="24" xfId="91" applyNumberFormat="1" applyFont="1" applyFill="1" applyBorder="1" applyAlignment="1">
      <alignment horizontal="center" vertical="center"/>
    </xf>
    <xf numFmtId="2" fontId="44" fillId="31" borderId="25" xfId="91" applyNumberFormat="1" applyFont="1" applyFill="1" applyBorder="1" applyAlignment="1">
      <alignment horizontal="center" vertical="center" wrapText="1"/>
    </xf>
    <xf numFmtId="41" fontId="28" fillId="28" borderId="0" xfId="0" applyNumberFormat="1" applyFont="1" applyFill="1" applyAlignment="1">
      <alignment horizontal="center" vertical="center"/>
    </xf>
    <xf numFmtId="0" fontId="28" fillId="28" borderId="0" xfId="0" applyFont="1" applyFill="1" applyAlignment="1">
      <alignment horizontal="center" vertical="center"/>
    </xf>
    <xf numFmtId="0" fontId="28" fillId="0" borderId="13" xfId="0" applyFont="1" applyBorder="1" applyAlignment="1">
      <alignment vertical="center"/>
    </xf>
    <xf numFmtId="0" fontId="28" fillId="0" borderId="18" xfId="0" applyFont="1" applyBorder="1" applyAlignment="1">
      <alignment vertical="center"/>
    </xf>
    <xf numFmtId="0" fontId="42" fillId="0" borderId="0" xfId="0" applyFont="1" applyAlignment="1">
      <alignment horizontal="center" vertical="center" wrapText="1"/>
    </xf>
    <xf numFmtId="0" fontId="28" fillId="0" borderId="0" xfId="0" applyFont="1" applyAlignment="1">
      <alignment horizontal="center" vertical="center"/>
    </xf>
    <xf numFmtId="41" fontId="28" fillId="0" borderId="0" xfId="0" applyNumberFormat="1" applyFont="1" applyAlignment="1">
      <alignment horizontal="center" vertical="center"/>
    </xf>
    <xf numFmtId="2" fontId="54" fillId="0" borderId="0" xfId="0" applyNumberFormat="1" applyFont="1" applyAlignment="1">
      <alignment horizontal="center" vertical="center"/>
    </xf>
    <xf numFmtId="164" fontId="46" fillId="0" borderId="0" xfId="103" applyNumberFormat="1" applyFont="1" applyAlignment="1">
      <alignment horizontal="center"/>
    </xf>
    <xf numFmtId="0" fontId="45" fillId="0" borderId="23" xfId="103" applyFont="1" applyBorder="1"/>
    <xf numFmtId="166" fontId="33" fillId="0" borderId="0" xfId="0" applyNumberFormat="1" applyFont="1" applyAlignment="1">
      <alignment horizontal="center" vertical="center"/>
    </xf>
    <xf numFmtId="166" fontId="43" fillId="0" borderId="0" xfId="94" applyNumberFormat="1" applyFont="1" applyBorder="1" applyAlignment="1">
      <alignment horizontal="center" vertical="center"/>
    </xf>
    <xf numFmtId="169" fontId="43" fillId="0" borderId="0" xfId="94" applyNumberFormat="1" applyFont="1" applyBorder="1" applyAlignment="1">
      <alignment horizontal="center" vertical="center"/>
    </xf>
    <xf numFmtId="166" fontId="33" fillId="0" borderId="0" xfId="94" applyNumberFormat="1" applyFont="1" applyAlignment="1">
      <alignment horizontal="center" vertical="center"/>
    </xf>
    <xf numFmtId="0" fontId="29" fillId="0" borderId="12" xfId="0" applyFont="1" applyBorder="1" applyAlignment="1">
      <alignment horizontal="center" vertical="center"/>
    </xf>
    <xf numFmtId="0" fontId="29" fillId="0" borderId="10" xfId="0" applyFont="1" applyBorder="1" applyAlignment="1">
      <alignment horizontal="center" vertical="center"/>
    </xf>
    <xf numFmtId="2" fontId="51" fillId="27" borderId="16" xfId="0" applyNumberFormat="1" applyFont="1" applyFill="1" applyBorder="1" applyAlignment="1">
      <alignment horizontal="center"/>
    </xf>
    <xf numFmtId="2" fontId="51" fillId="27" borderId="11" xfId="0" applyNumberFormat="1" applyFont="1" applyFill="1" applyBorder="1" applyAlignment="1">
      <alignment horizontal="center"/>
    </xf>
    <xf numFmtId="0" fontId="31" fillId="33" borderId="28" xfId="0" applyFont="1" applyFill="1" applyBorder="1" applyAlignment="1">
      <alignment horizontal="left" vertical="center"/>
    </xf>
    <xf numFmtId="0" fontId="0" fillId="33" borderId="24" xfId="0" applyFill="1" applyBorder="1"/>
    <xf numFmtId="0" fontId="37" fillId="33" borderId="24" xfId="0" applyFont="1" applyFill="1" applyBorder="1" applyAlignment="1">
      <alignment vertical="center"/>
    </xf>
    <xf numFmtId="0" fontId="56" fillId="33" borderId="24" xfId="104" applyFont="1" applyFill="1" applyBorder="1" applyAlignment="1">
      <alignment horizontal="center" vertical="top" wrapText="1"/>
    </xf>
    <xf numFmtId="0" fontId="28" fillId="33" borderId="24" xfId="0" applyFont="1" applyFill="1" applyBorder="1" applyAlignment="1">
      <alignment vertical="center"/>
    </xf>
    <xf numFmtId="0" fontId="57" fillId="33" borderId="24" xfId="0" applyFont="1" applyFill="1" applyBorder="1" applyAlignment="1">
      <alignment vertical="center"/>
    </xf>
    <xf numFmtId="0" fontId="55" fillId="33" borderId="24" xfId="104" applyFill="1" applyBorder="1" applyAlignment="1">
      <alignment vertical="top"/>
    </xf>
    <xf numFmtId="0" fontId="56" fillId="33" borderId="29" xfId="104" applyFont="1" applyFill="1" applyBorder="1" applyAlignment="1">
      <alignment horizontal="center" vertical="top" wrapText="1"/>
    </xf>
    <xf numFmtId="0" fontId="33" fillId="33" borderId="0" xfId="0" applyFont="1" applyFill="1" applyBorder="1" applyAlignment="1">
      <alignment horizontal="center" vertical="center" wrapText="1"/>
    </xf>
    <xf numFmtId="0" fontId="29" fillId="33" borderId="0" xfId="0" applyFont="1" applyFill="1" applyBorder="1" applyAlignment="1">
      <alignment vertical="center" wrapText="1"/>
    </xf>
    <xf numFmtId="0" fontId="28" fillId="33" borderId="0" xfId="0" applyFont="1" applyFill="1" applyBorder="1" applyAlignment="1">
      <alignment vertical="center"/>
    </xf>
    <xf numFmtId="0" fontId="31" fillId="33" borderId="30" xfId="0" applyFont="1" applyFill="1" applyBorder="1" applyAlignment="1">
      <alignment horizontal="left" vertical="center"/>
    </xf>
    <xf numFmtId="0" fontId="56" fillId="33" borderId="0" xfId="104" applyFont="1" applyFill="1" applyBorder="1" applyAlignment="1">
      <alignment horizontal="center" vertical="center" wrapText="1"/>
    </xf>
    <xf numFmtId="0" fontId="58" fillId="33" borderId="0" xfId="0" applyFont="1" applyFill="1" applyBorder="1" applyAlignment="1">
      <alignment horizontal="center" vertical="center" wrapText="1"/>
    </xf>
    <xf numFmtId="0" fontId="58" fillId="33" borderId="31" xfId="0" applyFont="1" applyFill="1" applyBorder="1" applyAlignment="1">
      <alignment horizontal="center" vertical="center" wrapText="1"/>
    </xf>
    <xf numFmtId="0" fontId="33" fillId="33" borderId="0" xfId="0" applyFont="1" applyFill="1" applyBorder="1" applyAlignment="1">
      <alignment vertical="center"/>
    </xf>
    <xf numFmtId="0" fontId="32" fillId="33" borderId="0" xfId="0" applyFont="1" applyFill="1" applyBorder="1" applyAlignment="1">
      <alignment horizontal="center" vertical="center"/>
    </xf>
    <xf numFmtId="170" fontId="59" fillId="33" borderId="16" xfId="104" applyNumberFormat="1" applyFont="1" applyFill="1" applyBorder="1" applyAlignment="1">
      <alignment horizontal="center" vertical="center"/>
    </xf>
    <xf numFmtId="170" fontId="59" fillId="33" borderId="11" xfId="0" applyNumberFormat="1" applyFont="1" applyFill="1" applyBorder="1" applyAlignment="1">
      <alignment horizontal="center" vertical="center"/>
    </xf>
    <xf numFmtId="170" fontId="59" fillId="33" borderId="32" xfId="0" applyNumberFormat="1" applyFont="1" applyFill="1" applyBorder="1" applyAlignment="1">
      <alignment horizontal="center" vertical="center"/>
    </xf>
    <xf numFmtId="0" fontId="29" fillId="33" borderId="0" xfId="0" applyFont="1" applyFill="1" applyBorder="1" applyAlignment="1">
      <alignment horizontal="right" vertical="center"/>
    </xf>
    <xf numFmtId="14" fontId="29" fillId="33" borderId="0" xfId="0" applyNumberFormat="1" applyFont="1" applyFill="1" applyBorder="1" applyAlignment="1">
      <alignment vertical="center"/>
    </xf>
    <xf numFmtId="170" fontId="60" fillId="33" borderId="16" xfId="104" applyNumberFormat="1" applyFont="1" applyFill="1" applyBorder="1" applyAlignment="1">
      <alignment horizontal="center" vertical="center"/>
    </xf>
    <xf numFmtId="170" fontId="60" fillId="33" borderId="11" xfId="104" applyNumberFormat="1" applyFont="1" applyFill="1" applyBorder="1" applyAlignment="1">
      <alignment horizontal="center" vertical="center"/>
    </xf>
    <xf numFmtId="170" fontId="60" fillId="33" borderId="32" xfId="104" applyNumberFormat="1" applyFont="1" applyFill="1" applyBorder="1" applyAlignment="1">
      <alignment horizontal="center" vertical="center"/>
    </xf>
    <xf numFmtId="2" fontId="34" fillId="33" borderId="0" xfId="0" applyNumberFormat="1" applyFont="1" applyFill="1" applyBorder="1" applyAlignment="1">
      <alignment horizontal="center" vertical="center" wrapText="1"/>
    </xf>
    <xf numFmtId="41" fontId="28" fillId="33" borderId="0" xfId="0" applyNumberFormat="1" applyFont="1" applyFill="1" applyBorder="1" applyAlignment="1">
      <alignment vertical="center"/>
    </xf>
    <xf numFmtId="0" fontId="33" fillId="33" borderId="31" xfId="0" applyFont="1" applyFill="1" applyBorder="1" applyAlignment="1">
      <alignment vertical="center"/>
    </xf>
    <xf numFmtId="0" fontId="28" fillId="33" borderId="30" xfId="0" applyFont="1" applyFill="1" applyBorder="1" applyAlignment="1">
      <alignment horizontal="center" vertical="center"/>
    </xf>
    <xf numFmtId="0" fontId="28" fillId="33" borderId="0" xfId="0" applyFont="1" applyFill="1" applyBorder="1" applyAlignment="1">
      <alignment horizontal="center" vertical="center"/>
    </xf>
  </cellXfs>
  <cellStyles count="105">
    <cellStyle name="20% - Accent1 2" xfId="1"/>
    <cellStyle name="20% - Accent1 3" xfId="2"/>
    <cellStyle name="20% - Accent2 2" xfId="3"/>
    <cellStyle name="20% - Accent2 3" xfId="4"/>
    <cellStyle name="20% - Accent3 2" xfId="5"/>
    <cellStyle name="20% - Accent3 3" xfId="6"/>
    <cellStyle name="20% - Accent4 2" xfId="7"/>
    <cellStyle name="20% - Accent4 3" xfId="8"/>
    <cellStyle name="20% - Accent5 2" xfId="9"/>
    <cellStyle name="20% - Accent5 3" xfId="10"/>
    <cellStyle name="20% - Accent6 2" xfId="11"/>
    <cellStyle name="20% - Accent6 3" xfId="12"/>
    <cellStyle name="40% - Accent1 2" xfId="13"/>
    <cellStyle name="40% - Accent1 3" xfId="14"/>
    <cellStyle name="40% - Accent2 2" xfId="15"/>
    <cellStyle name="40% - Accent2 3" xfId="16"/>
    <cellStyle name="40% - Accent3 2" xfId="17"/>
    <cellStyle name="40% - Accent3 3" xfId="18"/>
    <cellStyle name="40% - Accent4 2" xfId="19"/>
    <cellStyle name="40% - Accent4 3" xfId="20"/>
    <cellStyle name="40% - Accent5 2" xfId="21"/>
    <cellStyle name="40% - Accent5 3" xfId="22"/>
    <cellStyle name="40% - Accent6 2" xfId="23"/>
    <cellStyle name="40% - Accent6 3" xfId="24"/>
    <cellStyle name="60% - Accent1 2" xfId="25"/>
    <cellStyle name="60% - Accent1 3" xfId="26"/>
    <cellStyle name="60% - Accent2 2" xfId="27"/>
    <cellStyle name="60% - Accent2 3" xfId="28"/>
    <cellStyle name="60% - Accent3 2" xfId="29"/>
    <cellStyle name="60% - Accent3 3" xfId="30"/>
    <cellStyle name="60% - Accent4 2" xfId="31"/>
    <cellStyle name="60% - Accent4 3" xfId="32"/>
    <cellStyle name="60% - Accent5 2" xfId="33"/>
    <cellStyle name="60% - Accent5 3" xfId="34"/>
    <cellStyle name="60% - Accent6 2" xfId="35"/>
    <cellStyle name="60% - Accent6 3" xfId="36"/>
    <cellStyle name="Accent1 2" xfId="37"/>
    <cellStyle name="Accent1 3" xfId="38"/>
    <cellStyle name="Accent2 2" xfId="39"/>
    <cellStyle name="Accent2 3" xfId="40"/>
    <cellStyle name="Accent3 2" xfId="41"/>
    <cellStyle name="Accent3 3" xfId="42"/>
    <cellStyle name="Accent4 2" xfId="43"/>
    <cellStyle name="Accent4 3" xfId="44"/>
    <cellStyle name="Accent5 2" xfId="45"/>
    <cellStyle name="Accent5 3" xfId="46"/>
    <cellStyle name="Accent6 2" xfId="47"/>
    <cellStyle name="Accent6 3" xfId="48"/>
    <cellStyle name="Bad 2" xfId="49"/>
    <cellStyle name="Bad 3" xfId="50"/>
    <cellStyle name="Calculation 2" xfId="51"/>
    <cellStyle name="Calculation 3" xfId="52"/>
    <cellStyle name="Check Cell 2" xfId="53"/>
    <cellStyle name="Check Cell 3" xfId="54"/>
    <cellStyle name="Comma 2" xfId="55"/>
    <cellStyle name="Comma 2 2" xfId="90"/>
    <cellStyle name="Currency" xfId="94" builtinId="4"/>
    <cellStyle name="Currency [0] 2" xfId="102"/>
    <cellStyle name="Explanatory Text 2" xfId="56"/>
    <cellStyle name="Explanatory Text 3" xfId="57"/>
    <cellStyle name="Good 2" xfId="58"/>
    <cellStyle name="Good 3" xfId="59"/>
    <cellStyle name="Heading 1 2" xfId="60"/>
    <cellStyle name="Heading 1 3" xfId="61"/>
    <cellStyle name="Heading 2 2" xfId="62"/>
    <cellStyle name="Heading 2 3" xfId="63"/>
    <cellStyle name="Heading 3 2" xfId="64"/>
    <cellStyle name="Heading 3 3" xfId="65"/>
    <cellStyle name="Heading 4 2" xfId="66"/>
    <cellStyle name="Heading 4 3" xfId="67"/>
    <cellStyle name="Hyperlink" xfId="104" builtinId="8"/>
    <cellStyle name="Input 2" xfId="68"/>
    <cellStyle name="Input 3" xfId="69"/>
    <cellStyle name="Linked Cell 2" xfId="70"/>
    <cellStyle name="Linked Cell 3" xfId="71"/>
    <cellStyle name="Neutral 2" xfId="72"/>
    <cellStyle name="Neutral 3" xfId="73"/>
    <cellStyle name="Normal" xfId="0" builtinId="0"/>
    <cellStyle name="Normal 2" xfId="89"/>
    <cellStyle name="Normal 2 2" xfId="74"/>
    <cellStyle name="Normal 2 2 2" xfId="100"/>
    <cellStyle name="Normal 2 3" xfId="75"/>
    <cellStyle name="Normal 2 3 2" xfId="91"/>
    <cellStyle name="Normal 23" xfId="98"/>
    <cellStyle name="Normal 23 2" xfId="96"/>
    <cellStyle name="Normal 26 2" xfId="95"/>
    <cellStyle name="Normal 3" xfId="76"/>
    <cellStyle name="Normal 30" xfId="99"/>
    <cellStyle name="Normal 32" xfId="97"/>
    <cellStyle name="Normal 4" xfId="88"/>
    <cellStyle name="Normal 4 2" xfId="93"/>
    <cellStyle name="Normal 5" xfId="103"/>
    <cellStyle name="Normal 6" xfId="77"/>
    <cellStyle name="Normal 6 2" xfId="92"/>
    <cellStyle name="Note 2" xfId="78"/>
    <cellStyle name="Note 3" xfId="79"/>
    <cellStyle name="Output 2" xfId="80"/>
    <cellStyle name="Output 3" xfId="81"/>
    <cellStyle name="Percent" xfId="101" builtinId="5"/>
    <cellStyle name="Title 2" xfId="82"/>
    <cellStyle name="Title 3" xfId="83"/>
    <cellStyle name="Total 2" xfId="84"/>
    <cellStyle name="Total 3" xfId="85"/>
    <cellStyle name="Warning Text 2" xfId="86"/>
    <cellStyle name="Warning Text 3" xfId="87"/>
  </cellStyles>
  <dxfs count="0"/>
  <tableStyles count="0" defaultTableStyle="TableStyleMedium9" defaultPivotStyle="PivotStyleLight16"/>
  <colors>
    <mruColors>
      <color rgb="FFFFFFFF"/>
      <color rgb="FF2DC8FF"/>
      <color rgb="FF6DD9FF"/>
      <color rgb="FF48B8E0"/>
      <color rgb="FFD4F5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1232646</xdr:colOff>
      <xdr:row>0</xdr:row>
      <xdr:rowOff>89647</xdr:rowOff>
    </xdr:from>
    <xdr:to>
      <xdr:col>1</xdr:col>
      <xdr:colOff>2095500</xdr:colOff>
      <xdr:row>1</xdr:row>
      <xdr:rowOff>622610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32646" y="89647"/>
          <a:ext cx="2756648" cy="8915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biddingpartners.com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5"/>
  <sheetViews>
    <sheetView zoomScale="85" zoomScaleNormal="85" workbookViewId="0">
      <selection activeCell="B2" sqref="B2"/>
    </sheetView>
  </sheetViews>
  <sheetFormatPr defaultColWidth="8.88671875" defaultRowHeight="15" x14ac:dyDescent="0.25"/>
  <cols>
    <col min="1" max="1" width="22.109375" style="45" customWidth="1"/>
    <col min="2" max="2" width="47.21875" style="46" bestFit="1" customWidth="1"/>
    <col min="3" max="4" width="16.109375" style="46" customWidth="1"/>
    <col min="5" max="8" width="8.88671875" style="46"/>
    <col min="9" max="9" width="10.109375" style="46" bestFit="1" customWidth="1"/>
    <col min="10" max="11" width="8.88671875" style="46"/>
    <col min="12" max="12" width="12.109375" style="46" customWidth="1"/>
    <col min="13" max="16384" width="8.88671875" style="46"/>
  </cols>
  <sheetData>
    <row r="1" spans="1:17" s="141" customFormat="1" ht="28.9" customHeight="1" x14ac:dyDescent="0.2">
      <c r="A1" s="131"/>
      <c r="B1" s="132"/>
      <c r="C1" s="132"/>
      <c r="D1" s="133"/>
      <c r="E1" s="134"/>
      <c r="F1" s="134"/>
      <c r="G1" s="135"/>
      <c r="H1" s="136"/>
      <c r="I1" s="137"/>
      <c r="J1" s="134"/>
      <c r="K1" s="138"/>
      <c r="L1" s="139"/>
      <c r="M1" s="139"/>
      <c r="N1" s="139"/>
      <c r="O1" s="139"/>
      <c r="P1" s="139"/>
      <c r="Q1" s="140"/>
    </row>
    <row r="2" spans="1:17" s="141" customFormat="1" ht="56.45" customHeight="1" thickBot="1" x14ac:dyDescent="0.25">
      <c r="A2" s="142"/>
      <c r="E2" s="143" t="s">
        <v>174</v>
      </c>
      <c r="F2" s="143"/>
      <c r="G2" s="144"/>
      <c r="H2" s="144"/>
      <c r="I2" s="144"/>
      <c r="J2" s="144"/>
      <c r="K2" s="145"/>
      <c r="L2" s="146"/>
      <c r="M2" s="146"/>
      <c r="N2" s="146"/>
      <c r="O2" s="146"/>
      <c r="P2" s="147"/>
    </row>
    <row r="3" spans="1:17" s="141" customFormat="1" ht="27.6" customHeight="1" thickBot="1" x14ac:dyDescent="0.25">
      <c r="A3" s="148" t="s">
        <v>175</v>
      </c>
      <c r="B3" s="149"/>
      <c r="C3" s="150"/>
      <c r="E3" s="143" t="s">
        <v>176</v>
      </c>
      <c r="F3" s="143"/>
      <c r="G3" s="144"/>
      <c r="H3" s="144"/>
      <c r="I3" s="144"/>
      <c r="J3" s="144"/>
      <c r="K3" s="145"/>
      <c r="L3" s="146"/>
      <c r="M3" s="146"/>
      <c r="N3" s="151"/>
      <c r="O3" s="152"/>
    </row>
    <row r="4" spans="1:17" s="141" customFormat="1" ht="28.15" customHeight="1" thickBot="1" x14ac:dyDescent="0.25">
      <c r="A4" s="153" t="s">
        <v>177</v>
      </c>
      <c r="B4" s="154"/>
      <c r="C4" s="155"/>
      <c r="E4" s="156"/>
      <c r="F4" s="157"/>
      <c r="I4" s="146"/>
      <c r="J4" s="146"/>
      <c r="K4" s="158"/>
      <c r="L4" s="146"/>
      <c r="M4" s="146"/>
      <c r="N4" s="151"/>
      <c r="O4" s="152"/>
    </row>
    <row r="5" spans="1:17" s="141" customFormat="1" ht="12" customHeight="1" x14ac:dyDescent="0.2">
      <c r="A5" s="159"/>
      <c r="B5" s="160"/>
      <c r="C5" s="160"/>
      <c r="E5" s="156"/>
      <c r="F5" s="157"/>
      <c r="I5" s="146"/>
      <c r="J5" s="146"/>
      <c r="K5" s="158"/>
      <c r="L5" s="146"/>
      <c r="M5" s="146"/>
      <c r="N5" s="151"/>
      <c r="O5" s="152"/>
    </row>
    <row r="6" spans="1:17" x14ac:dyDescent="0.25">
      <c r="A6" s="47" t="s">
        <v>32</v>
      </c>
      <c r="B6" s="48"/>
    </row>
    <row r="8" spans="1:17" x14ac:dyDescent="0.25">
      <c r="A8" s="47" t="s">
        <v>33</v>
      </c>
      <c r="B8" s="46" t="s">
        <v>148</v>
      </c>
      <c r="C8" s="49"/>
    </row>
    <row r="9" spans="1:17" ht="15.75" x14ac:dyDescent="0.25">
      <c r="A9" s="47" t="s">
        <v>34</v>
      </c>
      <c r="B9" s="77" t="s">
        <v>147</v>
      </c>
    </row>
    <row r="10" spans="1:17" x14ac:dyDescent="0.25">
      <c r="A10" s="47" t="s">
        <v>35</v>
      </c>
      <c r="B10" s="50">
        <v>45184</v>
      </c>
    </row>
    <row r="11" spans="1:17" x14ac:dyDescent="0.25">
      <c r="L11" s="51"/>
    </row>
    <row r="12" spans="1:17" x14ac:dyDescent="0.25">
      <c r="C12" s="52" t="s">
        <v>36</v>
      </c>
      <c r="D12" s="52" t="s">
        <v>37</v>
      </c>
      <c r="L12" s="51"/>
    </row>
    <row r="13" spans="1:17" x14ac:dyDescent="0.25">
      <c r="L13" s="51"/>
      <c r="M13" s="49"/>
    </row>
    <row r="14" spans="1:17" x14ac:dyDescent="0.25">
      <c r="B14" s="46" t="s">
        <v>38</v>
      </c>
      <c r="C14" s="54">
        <f>LIGHTING!K48</f>
        <v>46271.062880000005</v>
      </c>
      <c r="D14" s="76"/>
      <c r="L14" s="51"/>
      <c r="M14" s="49"/>
    </row>
    <row r="15" spans="1:17" x14ac:dyDescent="0.25">
      <c r="C15" s="51"/>
      <c r="D15" s="53"/>
      <c r="L15" s="51"/>
    </row>
    <row r="16" spans="1:17" x14ac:dyDescent="0.25">
      <c r="B16" s="46" t="s">
        <v>169</v>
      </c>
      <c r="C16" s="54">
        <f>'POWER &amp; EQUIPMENT'!K98</f>
        <v>29360.796200000001</v>
      </c>
      <c r="D16" s="53"/>
      <c r="L16" s="51"/>
    </row>
    <row r="17" spans="2:13" x14ac:dyDescent="0.25">
      <c r="C17" s="51"/>
      <c r="D17" s="53"/>
      <c r="L17" s="51"/>
      <c r="M17" s="55"/>
    </row>
    <row r="18" spans="2:13" x14ac:dyDescent="0.25">
      <c r="B18" s="46" t="s">
        <v>170</v>
      </c>
      <c r="C18" s="54">
        <f>'SWITCH GEAR &amp; FEEDERS'!K76</f>
        <v>28050.18310952</v>
      </c>
      <c r="D18" s="53"/>
      <c r="L18" s="51"/>
    </row>
    <row r="19" spans="2:13" x14ac:dyDescent="0.25">
      <c r="C19" s="51"/>
      <c r="D19" s="53"/>
      <c r="L19" s="51"/>
    </row>
    <row r="20" spans="2:13" x14ac:dyDescent="0.25">
      <c r="B20" s="46" t="s">
        <v>39</v>
      </c>
      <c r="C20" s="54">
        <f>LIGHTING!O48</f>
        <v>15057.531894400003</v>
      </c>
      <c r="D20" s="56">
        <f>LIGHTING!M48</f>
        <v>188.21914868000005</v>
      </c>
      <c r="L20" s="51"/>
    </row>
    <row r="21" spans="2:13" x14ac:dyDescent="0.25">
      <c r="C21" s="51"/>
      <c r="D21" s="53"/>
    </row>
    <row r="22" spans="2:13" x14ac:dyDescent="0.25">
      <c r="B22" s="46" t="s">
        <v>171</v>
      </c>
      <c r="C22" s="54">
        <f>'POWER &amp; EQUIPMENT'!O98</f>
        <v>8423.6928026666701</v>
      </c>
      <c r="D22" s="56">
        <f>'POWER &amp; EQUIPMENT'!M98</f>
        <v>105.29616003333334</v>
      </c>
      <c r="M22" s="49"/>
    </row>
    <row r="23" spans="2:13" x14ac:dyDescent="0.25">
      <c r="C23" s="51"/>
      <c r="D23" s="53"/>
    </row>
    <row r="24" spans="2:13" x14ac:dyDescent="0.25">
      <c r="B24" s="46" t="s">
        <v>172</v>
      </c>
      <c r="C24" s="54">
        <f>'SWITCH GEAR &amp; FEEDERS'!O76</f>
        <v>7938.4214744800001</v>
      </c>
      <c r="D24" s="56">
        <f>'SWITCH GEAR &amp; FEEDERS'!M76</f>
        <v>99.230268431000013</v>
      </c>
    </row>
    <row r="25" spans="2:13" x14ac:dyDescent="0.25">
      <c r="C25" s="51"/>
      <c r="D25" s="53"/>
      <c r="M25" s="55"/>
    </row>
    <row r="26" spans="2:13" x14ac:dyDescent="0.25">
      <c r="B26" s="46" t="s">
        <v>40</v>
      </c>
      <c r="C26" s="54"/>
      <c r="D26" s="57"/>
      <c r="M26" s="55"/>
    </row>
    <row r="27" spans="2:13" x14ac:dyDescent="0.25">
      <c r="C27" s="51"/>
      <c r="D27" s="53"/>
      <c r="M27" s="55"/>
    </row>
    <row r="28" spans="2:13" x14ac:dyDescent="0.25">
      <c r="B28" s="46" t="s">
        <v>173</v>
      </c>
      <c r="C28" s="51">
        <f>C14+C16+C18</f>
        <v>103682.04218952001</v>
      </c>
      <c r="D28" s="58"/>
      <c r="M28" s="55"/>
    </row>
    <row r="29" spans="2:13" x14ac:dyDescent="0.25">
      <c r="B29" s="46" t="s">
        <v>41</v>
      </c>
      <c r="C29" s="59">
        <v>0.10249999999999999</v>
      </c>
      <c r="D29" s="60"/>
      <c r="M29" s="55"/>
    </row>
    <row r="30" spans="2:13" ht="15.75" thickBot="1" x14ac:dyDescent="0.3">
      <c r="B30" s="46" t="s">
        <v>42</v>
      </c>
      <c r="C30" s="58">
        <f>C28*C29</f>
        <v>10627.4093244258</v>
      </c>
      <c r="D30" s="58"/>
      <c r="M30" s="55"/>
    </row>
    <row r="31" spans="2:13" ht="15.75" thickBot="1" x14ac:dyDescent="0.3">
      <c r="B31" s="122" t="s">
        <v>43</v>
      </c>
      <c r="C31" s="61">
        <f>C28+C30</f>
        <v>114309.45151394581</v>
      </c>
      <c r="D31" s="58"/>
      <c r="M31" s="55"/>
    </row>
    <row r="32" spans="2:13" x14ac:dyDescent="0.25">
      <c r="C32" s="62"/>
      <c r="D32" s="58"/>
      <c r="M32" s="55"/>
    </row>
    <row r="33" spans="2:13" x14ac:dyDescent="0.25">
      <c r="D33" s="53"/>
      <c r="M33" s="55"/>
    </row>
    <row r="34" spans="2:13" x14ac:dyDescent="0.25">
      <c r="B34" s="46" t="s">
        <v>44</v>
      </c>
      <c r="C34" s="63">
        <f>D24+D22+D20</f>
        <v>392.74557714433342</v>
      </c>
      <c r="D34" s="64" t="s">
        <v>45</v>
      </c>
      <c r="I34" s="65"/>
      <c r="M34" s="55"/>
    </row>
    <row r="35" spans="2:13" x14ac:dyDescent="0.25">
      <c r="B35" s="46" t="s">
        <v>46</v>
      </c>
      <c r="C35" s="121">
        <v>80</v>
      </c>
      <c r="D35" s="67">
        <f>C34*C35</f>
        <v>31419.646171546672</v>
      </c>
    </row>
    <row r="36" spans="2:13" x14ac:dyDescent="0.25">
      <c r="D36" s="53"/>
    </row>
    <row r="37" spans="2:13" x14ac:dyDescent="0.25">
      <c r="B37" s="46" t="s">
        <v>47</v>
      </c>
      <c r="C37" s="62">
        <v>0.15</v>
      </c>
      <c r="D37" s="66">
        <v>65</v>
      </c>
    </row>
    <row r="38" spans="2:13" x14ac:dyDescent="0.25">
      <c r="B38" s="46" t="s">
        <v>48</v>
      </c>
      <c r="C38" s="68">
        <f>C37*C34</f>
        <v>58.911836571650014</v>
      </c>
      <c r="D38" s="69">
        <f>C38*D37</f>
        <v>3829.2693771572508</v>
      </c>
      <c r="M38" s="55"/>
    </row>
    <row r="39" spans="2:13" x14ac:dyDescent="0.25">
      <c r="D39" s="53"/>
      <c r="M39" s="55"/>
    </row>
    <row r="40" spans="2:13" x14ac:dyDescent="0.25">
      <c r="B40" s="46" t="s">
        <v>49</v>
      </c>
      <c r="C40" s="62">
        <v>0.15</v>
      </c>
      <c r="D40" s="66">
        <v>85</v>
      </c>
      <c r="M40" s="55"/>
    </row>
    <row r="41" spans="2:13" x14ac:dyDescent="0.25">
      <c r="B41" s="46" t="s">
        <v>50</v>
      </c>
      <c r="C41" s="68">
        <f>C40*C34</f>
        <v>58.911836571650014</v>
      </c>
      <c r="D41" s="69">
        <f>C41*D40</f>
        <v>5007.5061085902507</v>
      </c>
      <c r="M41" s="55"/>
    </row>
    <row r="42" spans="2:13" ht="15.75" thickBot="1" x14ac:dyDescent="0.3">
      <c r="D42" s="53"/>
      <c r="M42" s="55"/>
    </row>
    <row r="43" spans="2:13" ht="15.75" thickBot="1" x14ac:dyDescent="0.3">
      <c r="B43" s="122" t="s">
        <v>51</v>
      </c>
      <c r="D43" s="61">
        <f>D35+D38+D41</f>
        <v>40256.421657294173</v>
      </c>
      <c r="M43" s="55"/>
    </row>
    <row r="44" spans="2:13" x14ac:dyDescent="0.25">
      <c r="D44" s="53"/>
      <c r="M44" s="55"/>
    </row>
    <row r="45" spans="2:13" x14ac:dyDescent="0.25">
      <c r="D45" s="53"/>
    </row>
    <row r="46" spans="2:13" x14ac:dyDescent="0.25">
      <c r="B46" s="46" t="s">
        <v>52</v>
      </c>
      <c r="D46" s="67">
        <v>10000</v>
      </c>
    </row>
    <row r="47" spans="2:13" x14ac:dyDescent="0.25">
      <c r="D47" s="53"/>
    </row>
    <row r="48" spans="2:13" x14ac:dyDescent="0.25">
      <c r="B48" s="46" t="s">
        <v>53</v>
      </c>
      <c r="D48" s="67">
        <v>12000</v>
      </c>
    </row>
    <row r="49" spans="1:9" x14ac:dyDescent="0.25">
      <c r="D49" s="53"/>
    </row>
    <row r="50" spans="1:9" ht="15.75" thickBot="1" x14ac:dyDescent="0.3"/>
    <row r="51" spans="1:9" ht="15.75" thickBot="1" x14ac:dyDescent="0.3">
      <c r="B51" s="47" t="s">
        <v>54</v>
      </c>
      <c r="D51" s="70">
        <f>C31+D43+D48</f>
        <v>166565.87317123997</v>
      </c>
    </row>
    <row r="52" spans="1:9" x14ac:dyDescent="0.25">
      <c r="B52" s="71" t="s">
        <v>55</v>
      </c>
      <c r="C52" s="62">
        <v>0.2</v>
      </c>
      <c r="D52" s="51">
        <f>C52*D51</f>
        <v>33313.174634247996</v>
      </c>
    </row>
    <row r="53" spans="1:9" ht="15.75" thickBot="1" x14ac:dyDescent="0.3"/>
    <row r="54" spans="1:9" s="74" customFormat="1" ht="21.75" customHeight="1" thickBot="1" x14ac:dyDescent="0.25">
      <c r="A54" s="72"/>
      <c r="B54" s="73" t="s">
        <v>56</v>
      </c>
      <c r="D54" s="75">
        <f>D51+D52</f>
        <v>199879.04780548796</v>
      </c>
    </row>
    <row r="55" spans="1:9" x14ac:dyDescent="0.25">
      <c r="I55" s="51"/>
    </row>
  </sheetData>
  <mergeCells count="9">
    <mergeCell ref="A3:C3"/>
    <mergeCell ref="E3:F3"/>
    <mergeCell ref="G3:K3"/>
    <mergeCell ref="A4:C4"/>
    <mergeCell ref="E1:F1"/>
    <mergeCell ref="J1:K1"/>
    <mergeCell ref="L1:P1"/>
    <mergeCell ref="E2:F2"/>
    <mergeCell ref="G2:K2"/>
  </mergeCells>
  <hyperlinks>
    <hyperlink ref="A3" r:id="rId1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314"/>
  <sheetViews>
    <sheetView view="pageBreakPreview" zoomScale="60" zoomScaleNormal="55" workbookViewId="0">
      <pane ySplit="1" topLeftCell="A23" activePane="bottomLeft" state="frozen"/>
      <selection pane="bottomLeft" activeCell="E16" sqref="E16"/>
    </sheetView>
  </sheetViews>
  <sheetFormatPr defaultColWidth="8.88671875" defaultRowHeight="15" x14ac:dyDescent="0.2"/>
  <cols>
    <col min="1" max="1" width="6.109375" style="14" customWidth="1"/>
    <col min="2" max="2" width="13.6640625" style="3" customWidth="1"/>
    <col min="3" max="3" width="15.88671875" style="3" customWidth="1"/>
    <col min="4" max="4" width="16.109375" style="3" customWidth="1"/>
    <col min="5" max="5" width="66.5546875" style="3" customWidth="1"/>
    <col min="6" max="6" width="11.109375" style="19" customWidth="1"/>
    <col min="7" max="7" width="12.44140625" style="3" customWidth="1"/>
    <col min="8" max="8" width="13.44140625" style="3" customWidth="1"/>
    <col min="9" max="9" width="17.5546875" style="6" customWidth="1"/>
    <col min="10" max="10" width="13" style="6" customWidth="1"/>
    <col min="11" max="11" width="13.109375" style="6" customWidth="1"/>
    <col min="12" max="15" width="12" style="6" customWidth="1"/>
    <col min="16" max="16" width="11.88671875" style="3" customWidth="1"/>
    <col min="17" max="17" width="13.88671875" style="3" customWidth="1"/>
    <col min="18" max="18" width="15.6640625" style="12" customWidth="1"/>
    <col min="19" max="19" width="29.6640625" style="3" customWidth="1"/>
    <col min="20" max="20" width="28" style="3" customWidth="1"/>
    <col min="21" max="16384" width="8.88671875" style="3"/>
  </cols>
  <sheetData>
    <row r="1" spans="1:25" s="93" customFormat="1" ht="27" thickBot="1" x14ac:dyDescent="0.45">
      <c r="A1" s="129" t="s">
        <v>19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  <c r="N1" s="130"/>
      <c r="O1" s="130"/>
      <c r="P1" s="130"/>
      <c r="Q1" s="130"/>
      <c r="R1" s="130"/>
      <c r="S1" s="92"/>
      <c r="Y1" s="94"/>
    </row>
    <row r="2" spans="1:25" s="6" customFormat="1" ht="15.75" thickBot="1" x14ac:dyDescent="0.25">
      <c r="A2" s="81"/>
      <c r="B2" s="32"/>
      <c r="C2" s="32"/>
      <c r="F2" s="35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80"/>
    </row>
    <row r="3" spans="1:25" s="91" customFormat="1" ht="19.5" thickBot="1" x14ac:dyDescent="0.25">
      <c r="A3" s="82"/>
      <c r="B3" s="33"/>
      <c r="C3" s="33"/>
      <c r="D3" s="27" t="s">
        <v>9</v>
      </c>
      <c r="E3" s="30" t="s">
        <v>148</v>
      </c>
      <c r="F3" s="95"/>
      <c r="G3" s="95"/>
      <c r="H3" s="95"/>
      <c r="I3" s="95"/>
      <c r="J3" s="95"/>
      <c r="K3" s="95"/>
      <c r="L3" s="95"/>
      <c r="M3" s="95"/>
      <c r="N3" s="95"/>
      <c r="O3" s="95"/>
      <c r="P3" s="95"/>
      <c r="Q3" s="95"/>
      <c r="R3" s="96"/>
      <c r="S3" s="92"/>
    </row>
    <row r="4" spans="1:25" s="91" customFormat="1" ht="18.600000000000001" customHeight="1" thickBot="1" x14ac:dyDescent="0.25">
      <c r="A4" s="83"/>
      <c r="B4" s="33"/>
      <c r="C4" s="33"/>
      <c r="D4" s="27" t="s">
        <v>10</v>
      </c>
      <c r="E4" s="30" t="s">
        <v>147</v>
      </c>
      <c r="F4" s="95"/>
      <c r="G4" s="95"/>
      <c r="H4" s="95"/>
      <c r="I4" s="95"/>
      <c r="J4" s="95"/>
      <c r="K4" s="95"/>
      <c r="L4" s="95"/>
      <c r="M4" s="32"/>
      <c r="N4" s="32"/>
      <c r="O4" s="32"/>
      <c r="P4" s="32"/>
      <c r="Q4" s="32"/>
      <c r="R4" s="96"/>
      <c r="S4" s="92"/>
    </row>
    <row r="5" spans="1:25" s="91" customFormat="1" ht="19.5" thickBot="1" x14ac:dyDescent="0.25">
      <c r="A5" s="83"/>
      <c r="B5" s="33"/>
      <c r="C5" s="33"/>
      <c r="D5" s="27" t="s">
        <v>18</v>
      </c>
      <c r="E5" s="30" t="s">
        <v>26</v>
      </c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6"/>
      <c r="S5" s="92"/>
    </row>
    <row r="6" spans="1:25" s="91" customFormat="1" ht="19.5" thickBot="1" x14ac:dyDescent="0.25">
      <c r="A6" s="83"/>
      <c r="B6" s="97"/>
      <c r="C6" s="97"/>
      <c r="D6" s="28" t="s">
        <v>11</v>
      </c>
      <c r="E6" s="29">
        <v>45184</v>
      </c>
      <c r="F6" s="95"/>
      <c r="G6" s="95"/>
      <c r="H6" s="95"/>
      <c r="I6" s="95"/>
      <c r="J6" s="95"/>
      <c r="K6" s="95"/>
      <c r="L6" s="95"/>
      <c r="M6" s="32"/>
      <c r="N6" s="32"/>
      <c r="O6" s="32"/>
      <c r="P6" s="32"/>
      <c r="Q6" s="32"/>
      <c r="R6" s="96"/>
    </row>
    <row r="7" spans="1:25" s="91" customFormat="1" ht="19.5" thickBot="1" x14ac:dyDescent="0.25">
      <c r="A7" s="98"/>
      <c r="B7" s="97"/>
      <c r="C7" s="97"/>
      <c r="E7" s="5"/>
      <c r="F7" s="95"/>
      <c r="G7" s="97"/>
      <c r="H7" s="95"/>
      <c r="I7" s="95"/>
      <c r="J7" s="95"/>
      <c r="K7" s="95"/>
      <c r="L7" s="95"/>
      <c r="M7" s="95"/>
      <c r="N7" s="95"/>
      <c r="O7" s="95"/>
      <c r="P7" s="95"/>
      <c r="Q7" s="95"/>
      <c r="R7" s="96"/>
    </row>
    <row r="8" spans="1:25" s="91" customFormat="1" ht="53.65" customHeight="1" thickBot="1" x14ac:dyDescent="0.25">
      <c r="A8" s="110" t="s">
        <v>2</v>
      </c>
      <c r="B8" s="110" t="s">
        <v>20</v>
      </c>
      <c r="C8" s="110" t="s">
        <v>17</v>
      </c>
      <c r="D8" s="110" t="s">
        <v>21</v>
      </c>
      <c r="E8" s="111" t="s">
        <v>0</v>
      </c>
      <c r="F8" s="110" t="s">
        <v>7</v>
      </c>
      <c r="G8" s="110" t="s">
        <v>8</v>
      </c>
      <c r="H8" s="112" t="s">
        <v>3</v>
      </c>
      <c r="I8" s="112" t="s">
        <v>4</v>
      </c>
      <c r="J8" s="112" t="s">
        <v>14</v>
      </c>
      <c r="K8" s="112" t="s">
        <v>15</v>
      </c>
      <c r="L8" s="112" t="s">
        <v>27</v>
      </c>
      <c r="M8" s="112" t="s">
        <v>28</v>
      </c>
      <c r="N8" s="112" t="s">
        <v>12</v>
      </c>
      <c r="O8" s="112" t="s">
        <v>13</v>
      </c>
      <c r="P8" s="112" t="s">
        <v>1</v>
      </c>
      <c r="Q8" s="112" t="s">
        <v>5</v>
      </c>
      <c r="R8" s="112" t="s">
        <v>6</v>
      </c>
    </row>
    <row r="9" spans="1:25" s="91" customFormat="1" ht="19.899999999999999" customHeight="1" thickBot="1" x14ac:dyDescent="0.25">
      <c r="A9" s="84" t="str">
        <f>IF(I9&lt;&gt;"",1+MAX($A$3:A7),"")</f>
        <v/>
      </c>
      <c r="B9" s="85"/>
      <c r="C9" s="85"/>
      <c r="D9" s="86" t="s">
        <v>22</v>
      </c>
      <c r="E9" s="87" t="s">
        <v>23</v>
      </c>
      <c r="F9" s="88"/>
      <c r="G9" s="89"/>
      <c r="H9" s="89"/>
      <c r="I9" s="89"/>
      <c r="J9" s="89"/>
      <c r="K9" s="89"/>
      <c r="L9" s="89"/>
      <c r="M9" s="89"/>
      <c r="N9" s="89"/>
      <c r="O9" s="89"/>
      <c r="P9" s="89"/>
      <c r="Q9" s="89"/>
      <c r="R9" s="90">
        <f>SUM(Q12:Q46)</f>
        <v>61328.5947744</v>
      </c>
    </row>
    <row r="10" spans="1:25" s="91" customFormat="1" ht="15.75" x14ac:dyDescent="0.2">
      <c r="A10" s="99" t="str">
        <f>IF(I10&lt;&gt;"",1+MAX($A$3:A9),"")</f>
        <v/>
      </c>
      <c r="B10" s="101"/>
      <c r="C10" s="102"/>
      <c r="D10" s="6"/>
      <c r="E10" s="18"/>
      <c r="F10" s="4"/>
      <c r="G10" s="22"/>
      <c r="H10" s="22"/>
      <c r="I10" s="22"/>
      <c r="J10" s="22"/>
      <c r="K10" s="17"/>
      <c r="L10" s="17"/>
      <c r="M10" s="17"/>
      <c r="N10" s="17"/>
      <c r="O10" s="17"/>
      <c r="P10" s="1"/>
      <c r="Q10" s="2"/>
      <c r="R10" s="7"/>
    </row>
    <row r="11" spans="1:25" s="91" customFormat="1" ht="18.75" x14ac:dyDescent="0.2">
      <c r="A11" s="99" t="str">
        <f>IF(I11&lt;&gt;"",1+MAX($A$3:A10),"")</f>
        <v/>
      </c>
      <c r="B11" s="101"/>
      <c r="C11" s="102"/>
      <c r="D11" s="15"/>
      <c r="E11" s="25" t="s">
        <v>25</v>
      </c>
      <c r="F11" s="20"/>
      <c r="G11" s="6"/>
      <c r="H11" s="6"/>
      <c r="I11" s="6"/>
      <c r="J11" s="17"/>
      <c r="K11" s="17"/>
      <c r="L11" s="17"/>
      <c r="M11" s="17"/>
      <c r="N11" s="123"/>
      <c r="O11" s="17"/>
      <c r="P11" s="6"/>
      <c r="Q11" s="6"/>
      <c r="R11" s="7"/>
      <c r="S11" s="103"/>
    </row>
    <row r="12" spans="1:25" s="91" customFormat="1" ht="15.75" x14ac:dyDescent="0.2">
      <c r="A12" s="99" t="str">
        <f>IF(I12&lt;&gt;"",1+MAX($A$3:A11),"")</f>
        <v/>
      </c>
      <c r="B12" s="101"/>
      <c r="C12" s="102"/>
      <c r="D12" s="6"/>
      <c r="E12" s="18"/>
      <c r="F12" s="4"/>
      <c r="G12" s="22"/>
      <c r="H12" s="22"/>
      <c r="I12" s="22"/>
      <c r="J12" s="22"/>
      <c r="K12" s="17"/>
      <c r="L12" s="17"/>
      <c r="M12" s="17"/>
      <c r="N12" s="123"/>
      <c r="O12" s="17"/>
      <c r="P12" s="1"/>
      <c r="Q12" s="6"/>
      <c r="R12" s="7"/>
      <c r="S12" s="103"/>
    </row>
    <row r="13" spans="1:25" s="6" customFormat="1" ht="15.75" x14ac:dyDescent="0.2">
      <c r="A13" s="99" t="str">
        <f>IF(I13&lt;&gt;"",1+MAX($A$3:A12),"")</f>
        <v/>
      </c>
      <c r="B13" s="99"/>
      <c r="C13" s="104"/>
      <c r="D13" s="105"/>
      <c r="E13" s="78" t="s">
        <v>116</v>
      </c>
      <c r="F13" s="100"/>
      <c r="G13" s="106"/>
      <c r="H13" s="100"/>
      <c r="I13" s="23"/>
      <c r="J13" s="23"/>
      <c r="K13" s="23"/>
      <c r="L13" s="107"/>
      <c r="M13" s="107"/>
      <c r="N13" s="124"/>
      <c r="O13" s="23"/>
      <c r="P13" s="23"/>
      <c r="R13" s="7"/>
      <c r="S13" s="41"/>
    </row>
    <row r="14" spans="1:25" s="6" customFormat="1" ht="15.75" x14ac:dyDescent="0.2">
      <c r="A14" s="99" t="str">
        <f>IF(I14&lt;&gt;"",1+MAX($A$3:A13),"")</f>
        <v/>
      </c>
      <c r="B14" s="104"/>
      <c r="C14" s="104"/>
      <c r="D14" s="105"/>
      <c r="E14" s="108"/>
      <c r="F14" s="100"/>
      <c r="G14" s="106"/>
      <c r="H14" s="100"/>
      <c r="I14" s="23"/>
      <c r="J14" s="23"/>
      <c r="K14" s="23"/>
      <c r="L14" s="107"/>
      <c r="M14" s="107"/>
      <c r="N14" s="124"/>
      <c r="O14" s="23"/>
      <c r="P14" s="23"/>
      <c r="Q14" s="24"/>
      <c r="R14" s="16"/>
      <c r="S14" s="41"/>
    </row>
    <row r="15" spans="1:25" s="6" customFormat="1" ht="63" x14ac:dyDescent="0.2">
      <c r="A15" s="99">
        <f>IF(I15&lt;&gt;"",1+MAX($A$3:A14),"")</f>
        <v>1</v>
      </c>
      <c r="B15" s="104" t="s">
        <v>69</v>
      </c>
      <c r="C15" s="104" t="s">
        <v>70</v>
      </c>
      <c r="D15" s="105"/>
      <c r="E15" s="108" t="s">
        <v>155</v>
      </c>
      <c r="F15" s="100">
        <v>40</v>
      </c>
      <c r="G15" s="106">
        <v>0</v>
      </c>
      <c r="H15" s="100">
        <f t="shared" ref="H15:H17" si="0">F15*(1+G15)</f>
        <v>40</v>
      </c>
      <c r="I15" s="23" t="s">
        <v>16</v>
      </c>
      <c r="J15" s="23">
        <v>76.5</v>
      </c>
      <c r="K15" s="23">
        <f>J15*H15</f>
        <v>3060</v>
      </c>
      <c r="L15" s="107">
        <v>0.26775000000000004</v>
      </c>
      <c r="M15" s="107">
        <f>L15*H15</f>
        <v>10.71</v>
      </c>
      <c r="N15" s="124">
        <v>21.42</v>
      </c>
      <c r="O15" s="23">
        <f>N15*H15</f>
        <v>856.80000000000007</v>
      </c>
      <c r="P15" s="23">
        <f>J15+N15</f>
        <v>97.92</v>
      </c>
      <c r="Q15" s="24">
        <f>P15*H15</f>
        <v>3916.8</v>
      </c>
      <c r="R15" s="40"/>
      <c r="S15" s="41"/>
    </row>
    <row r="16" spans="1:25" s="6" customFormat="1" ht="63" x14ac:dyDescent="0.2">
      <c r="A16" s="99">
        <f>IF(I16&lt;&gt;"",1+MAX($A$3:A15),"")</f>
        <v>2</v>
      </c>
      <c r="B16" s="104" t="s">
        <v>69</v>
      </c>
      <c r="C16" s="104" t="s">
        <v>70</v>
      </c>
      <c r="D16" s="105"/>
      <c r="E16" s="108" t="s">
        <v>156</v>
      </c>
      <c r="F16" s="100">
        <v>12</v>
      </c>
      <c r="G16" s="106">
        <v>0</v>
      </c>
      <c r="H16" s="100">
        <f t="shared" si="0"/>
        <v>12</v>
      </c>
      <c r="I16" s="23" t="s">
        <v>16</v>
      </c>
      <c r="J16" s="23">
        <v>312.70999999999998</v>
      </c>
      <c r="K16" s="23">
        <f t="shared" ref="K16:K18" si="1">J16*H16</f>
        <v>3752.5199999999995</v>
      </c>
      <c r="L16" s="107">
        <v>1.0944850000000002</v>
      </c>
      <c r="M16" s="107">
        <f t="shared" ref="M16:M18" si="2">L16*H16</f>
        <v>13.133820000000002</v>
      </c>
      <c r="N16" s="124">
        <v>87.558800000000005</v>
      </c>
      <c r="O16" s="23">
        <f t="shared" ref="O16:O18" si="3">N16*H16</f>
        <v>1050.7056</v>
      </c>
      <c r="P16" s="23">
        <f t="shared" ref="P16:P23" si="4">J16+N16</f>
        <v>400.2688</v>
      </c>
      <c r="Q16" s="24">
        <f t="shared" ref="Q16:Q17" si="5">P16*H16</f>
        <v>4803.2255999999998</v>
      </c>
      <c r="R16" s="16"/>
      <c r="S16" s="41"/>
    </row>
    <row r="17" spans="1:19" s="6" customFormat="1" ht="63" x14ac:dyDescent="0.2">
      <c r="A17" s="99">
        <f>IF(I17&lt;&gt;"",1+MAX($A$3:A16),"")</f>
        <v>3</v>
      </c>
      <c r="B17" s="104" t="s">
        <v>69</v>
      </c>
      <c r="C17" s="104" t="s">
        <v>70</v>
      </c>
      <c r="D17" s="105"/>
      <c r="E17" s="108" t="s">
        <v>152</v>
      </c>
      <c r="F17" s="100">
        <v>39</v>
      </c>
      <c r="G17" s="106">
        <v>0</v>
      </c>
      <c r="H17" s="100">
        <f t="shared" si="0"/>
        <v>39</v>
      </c>
      <c r="I17" s="23" t="s">
        <v>16</v>
      </c>
      <c r="J17" s="23">
        <v>72.2</v>
      </c>
      <c r="K17" s="23">
        <f t="shared" si="1"/>
        <v>2815.8</v>
      </c>
      <c r="L17" s="107">
        <v>0.25270000000000004</v>
      </c>
      <c r="M17" s="107">
        <f t="shared" si="2"/>
        <v>9.8553000000000015</v>
      </c>
      <c r="N17" s="124">
        <v>20.216000000000001</v>
      </c>
      <c r="O17" s="23">
        <f t="shared" si="3"/>
        <v>788.42400000000009</v>
      </c>
      <c r="P17" s="23">
        <f t="shared" si="4"/>
        <v>92.415999999999997</v>
      </c>
      <c r="Q17" s="24">
        <f t="shared" si="5"/>
        <v>3604.2239999999997</v>
      </c>
      <c r="R17" s="16"/>
      <c r="S17" s="41"/>
    </row>
    <row r="18" spans="1:19" s="6" customFormat="1" ht="31.5" x14ac:dyDescent="0.2">
      <c r="A18" s="99">
        <f>IF(I18&lt;&gt;"",1+MAX($A$3:A17),"")</f>
        <v>4</v>
      </c>
      <c r="B18" s="104" t="s">
        <v>69</v>
      </c>
      <c r="C18" s="104" t="s">
        <v>70</v>
      </c>
      <c r="D18" s="105"/>
      <c r="E18" s="108" t="s">
        <v>153</v>
      </c>
      <c r="F18" s="100">
        <v>6</v>
      </c>
      <c r="G18" s="106">
        <v>0</v>
      </c>
      <c r="H18" s="100">
        <f t="shared" ref="H18:H23" si="6">F18*(1+G18)</f>
        <v>6</v>
      </c>
      <c r="I18" s="23" t="s">
        <v>16</v>
      </c>
      <c r="J18" s="23">
        <v>117</v>
      </c>
      <c r="K18" s="23">
        <f t="shared" si="1"/>
        <v>702</v>
      </c>
      <c r="L18" s="107">
        <v>0.40950000000000009</v>
      </c>
      <c r="M18" s="107">
        <f t="shared" si="2"/>
        <v>2.4570000000000007</v>
      </c>
      <c r="N18" s="124">
        <v>32.760000000000005</v>
      </c>
      <c r="O18" s="23">
        <f t="shared" si="3"/>
        <v>196.56000000000003</v>
      </c>
      <c r="P18" s="23">
        <f t="shared" si="4"/>
        <v>149.76</v>
      </c>
      <c r="Q18" s="24">
        <f>P18*H18</f>
        <v>898.56</v>
      </c>
      <c r="R18" s="40"/>
      <c r="S18" s="41"/>
    </row>
    <row r="19" spans="1:19" s="6" customFormat="1" ht="31.5" x14ac:dyDescent="0.2">
      <c r="A19" s="99">
        <f>IF(I19&lt;&gt;"",1+MAX($A$3:A18),"")</f>
        <v>5</v>
      </c>
      <c r="B19" s="104" t="s">
        <v>69</v>
      </c>
      <c r="C19" s="104" t="s">
        <v>70</v>
      </c>
      <c r="D19" s="105"/>
      <c r="E19" s="108" t="s">
        <v>154</v>
      </c>
      <c r="F19" s="100">
        <v>3</v>
      </c>
      <c r="G19" s="106">
        <v>0</v>
      </c>
      <c r="H19" s="100">
        <f t="shared" si="6"/>
        <v>3</v>
      </c>
      <c r="I19" s="23" t="s">
        <v>16</v>
      </c>
      <c r="J19" s="23">
        <v>148</v>
      </c>
      <c r="K19" s="23">
        <f t="shared" ref="K19:K23" si="7">J19*H19</f>
        <v>444</v>
      </c>
      <c r="L19" s="107">
        <v>0.51800000000000002</v>
      </c>
      <c r="M19" s="107">
        <f t="shared" ref="M19:M23" si="8">L19*H19</f>
        <v>1.554</v>
      </c>
      <c r="N19" s="124">
        <v>41.440000000000005</v>
      </c>
      <c r="O19" s="23">
        <f t="shared" ref="O19:O23" si="9">N19*H19</f>
        <v>124.32000000000002</v>
      </c>
      <c r="P19" s="23">
        <f t="shared" si="4"/>
        <v>189.44</v>
      </c>
      <c r="Q19" s="24">
        <f t="shared" ref="Q19:Q20" si="10">P19*H19</f>
        <v>568.31999999999994</v>
      </c>
      <c r="R19" s="16"/>
      <c r="S19" s="41"/>
    </row>
    <row r="20" spans="1:19" s="6" customFormat="1" ht="63" x14ac:dyDescent="0.2">
      <c r="A20" s="99">
        <f>IF(I20&lt;&gt;"",1+MAX($A$3:A19),"")</f>
        <v>6</v>
      </c>
      <c r="B20" s="104" t="s">
        <v>69</v>
      </c>
      <c r="C20" s="104" t="s">
        <v>70</v>
      </c>
      <c r="D20" s="105"/>
      <c r="E20" s="108" t="s">
        <v>157</v>
      </c>
      <c r="F20" s="100">
        <v>2</v>
      </c>
      <c r="G20" s="106">
        <v>0</v>
      </c>
      <c r="H20" s="100">
        <f t="shared" si="6"/>
        <v>2</v>
      </c>
      <c r="I20" s="23" t="s">
        <v>16</v>
      </c>
      <c r="J20" s="23">
        <v>118</v>
      </c>
      <c r="K20" s="23">
        <f t="shared" si="7"/>
        <v>236</v>
      </c>
      <c r="L20" s="107">
        <v>0.41300000000000009</v>
      </c>
      <c r="M20" s="107">
        <f t="shared" si="8"/>
        <v>0.82600000000000018</v>
      </c>
      <c r="N20" s="124">
        <v>33.040000000000006</v>
      </c>
      <c r="O20" s="23">
        <f t="shared" si="9"/>
        <v>66.080000000000013</v>
      </c>
      <c r="P20" s="23">
        <f t="shared" si="4"/>
        <v>151.04000000000002</v>
      </c>
      <c r="Q20" s="24">
        <f t="shared" si="10"/>
        <v>302.08000000000004</v>
      </c>
      <c r="R20" s="16"/>
      <c r="S20" s="41"/>
    </row>
    <row r="21" spans="1:19" s="6" customFormat="1" ht="63" x14ac:dyDescent="0.2">
      <c r="A21" s="99">
        <f>IF(I21&lt;&gt;"",1+MAX($A$3:A20),"")</f>
        <v>7</v>
      </c>
      <c r="B21" s="104" t="s">
        <v>69</v>
      </c>
      <c r="C21" s="104" t="s">
        <v>70</v>
      </c>
      <c r="D21" s="105"/>
      <c r="E21" s="108" t="s">
        <v>158</v>
      </c>
      <c r="F21" s="100">
        <v>10</v>
      </c>
      <c r="G21" s="106">
        <v>0</v>
      </c>
      <c r="H21" s="100">
        <f t="shared" si="6"/>
        <v>10</v>
      </c>
      <c r="I21" s="23" t="s">
        <v>16</v>
      </c>
      <c r="J21" s="23">
        <v>84</v>
      </c>
      <c r="K21" s="23">
        <f t="shared" si="7"/>
        <v>840</v>
      </c>
      <c r="L21" s="107">
        <v>0.29400000000000004</v>
      </c>
      <c r="M21" s="107">
        <f t="shared" si="8"/>
        <v>2.9400000000000004</v>
      </c>
      <c r="N21" s="124">
        <v>23.520000000000003</v>
      </c>
      <c r="O21" s="23">
        <f t="shared" si="9"/>
        <v>235.20000000000005</v>
      </c>
      <c r="P21" s="23">
        <f t="shared" si="4"/>
        <v>107.52000000000001</v>
      </c>
      <c r="Q21" s="24">
        <f>P21*H21</f>
        <v>1075.2</v>
      </c>
      <c r="R21" s="40"/>
      <c r="S21" s="41"/>
    </row>
    <row r="22" spans="1:19" s="6" customFormat="1" ht="47.25" x14ac:dyDescent="0.2">
      <c r="A22" s="99">
        <f>IF(I22&lt;&gt;"",1+MAX($A$3:A21),"")</f>
        <v>8</v>
      </c>
      <c r="B22" s="104" t="s">
        <v>69</v>
      </c>
      <c r="C22" s="104" t="s">
        <v>70</v>
      </c>
      <c r="D22" s="105"/>
      <c r="E22" s="108" t="s">
        <v>159</v>
      </c>
      <c r="F22" s="100">
        <v>7</v>
      </c>
      <c r="G22" s="106">
        <v>0</v>
      </c>
      <c r="H22" s="100">
        <f t="shared" si="6"/>
        <v>7</v>
      </c>
      <c r="I22" s="23" t="s">
        <v>16</v>
      </c>
      <c r="J22" s="23">
        <v>48</v>
      </c>
      <c r="K22" s="23">
        <f t="shared" si="7"/>
        <v>336</v>
      </c>
      <c r="L22" s="107">
        <v>0.16800000000000001</v>
      </c>
      <c r="M22" s="107">
        <f t="shared" si="8"/>
        <v>1.1760000000000002</v>
      </c>
      <c r="N22" s="124">
        <v>13.440000000000001</v>
      </c>
      <c r="O22" s="23">
        <f t="shared" si="9"/>
        <v>94.080000000000013</v>
      </c>
      <c r="P22" s="23">
        <f t="shared" si="4"/>
        <v>61.44</v>
      </c>
      <c r="Q22" s="24">
        <f t="shared" ref="Q22:Q23" si="11">P22*H22</f>
        <v>430.08</v>
      </c>
      <c r="R22" s="16"/>
      <c r="S22" s="41"/>
    </row>
    <row r="23" spans="1:19" s="6" customFormat="1" ht="94.9" customHeight="1" x14ac:dyDescent="0.2">
      <c r="A23" s="99">
        <f>IF(I23&lt;&gt;"",1+MAX($A$3:A22),"")</f>
        <v>9</v>
      </c>
      <c r="B23" s="104" t="s">
        <v>69</v>
      </c>
      <c r="C23" s="104" t="s">
        <v>70</v>
      </c>
      <c r="D23" s="105"/>
      <c r="E23" s="108" t="s">
        <v>161</v>
      </c>
      <c r="F23" s="100">
        <v>63</v>
      </c>
      <c r="G23" s="106">
        <v>0</v>
      </c>
      <c r="H23" s="100">
        <f t="shared" si="6"/>
        <v>63</v>
      </c>
      <c r="I23" s="23" t="s">
        <v>16</v>
      </c>
      <c r="J23" s="23">
        <v>92</v>
      </c>
      <c r="K23" s="23">
        <f t="shared" si="7"/>
        <v>5796</v>
      </c>
      <c r="L23" s="107">
        <v>0.32200000000000001</v>
      </c>
      <c r="M23" s="107">
        <f t="shared" si="8"/>
        <v>20.286000000000001</v>
      </c>
      <c r="N23" s="124">
        <v>25.76</v>
      </c>
      <c r="O23" s="23">
        <f t="shared" si="9"/>
        <v>1622.88</v>
      </c>
      <c r="P23" s="23">
        <f t="shared" si="4"/>
        <v>117.76</v>
      </c>
      <c r="Q23" s="24">
        <f t="shared" si="11"/>
        <v>7418.88</v>
      </c>
      <c r="R23" s="16"/>
      <c r="S23" s="41"/>
    </row>
    <row r="24" spans="1:19" s="91" customFormat="1" ht="15.75" x14ac:dyDescent="0.2">
      <c r="A24" s="99" t="str">
        <f>IF(I24&lt;&gt;"",1+MAX($A$3:A23),"")</f>
        <v/>
      </c>
      <c r="B24" s="101"/>
      <c r="C24" s="102"/>
      <c r="D24" s="6"/>
      <c r="E24" s="18"/>
      <c r="F24" s="4"/>
      <c r="G24" s="22"/>
      <c r="H24" s="22"/>
      <c r="I24" s="22"/>
      <c r="J24" s="23"/>
      <c r="K24" s="17"/>
      <c r="L24" s="17"/>
      <c r="M24" s="17"/>
      <c r="N24" s="123"/>
      <c r="O24" s="17"/>
      <c r="P24" s="1"/>
      <c r="Q24" s="16"/>
      <c r="R24" s="16"/>
      <c r="S24" s="41"/>
    </row>
    <row r="25" spans="1:19" s="6" customFormat="1" ht="15.75" x14ac:dyDescent="0.2">
      <c r="A25" s="99" t="str">
        <f>IF(I25&lt;&gt;"",1+MAX($A$3:A24),"")</f>
        <v/>
      </c>
      <c r="B25" s="99"/>
      <c r="C25" s="104"/>
      <c r="D25" s="105"/>
      <c r="E25" s="78" t="s">
        <v>64</v>
      </c>
      <c r="F25" s="100"/>
      <c r="G25" s="106"/>
      <c r="H25" s="100"/>
      <c r="I25" s="23"/>
      <c r="J25" s="23"/>
      <c r="K25" s="23"/>
      <c r="L25" s="107"/>
      <c r="M25" s="107"/>
      <c r="N25" s="124"/>
      <c r="O25" s="23"/>
      <c r="P25" s="23"/>
      <c r="Q25" s="16"/>
      <c r="R25" s="16"/>
      <c r="S25" s="41"/>
    </row>
    <row r="26" spans="1:19" s="6" customFormat="1" ht="15.75" x14ac:dyDescent="0.2">
      <c r="A26" s="99" t="str">
        <f>IF(I26&lt;&gt;"",1+MAX($A$3:A25),"")</f>
        <v/>
      </c>
      <c r="B26" s="104"/>
      <c r="C26" s="104"/>
      <c r="D26" s="105"/>
      <c r="E26" s="108"/>
      <c r="F26" s="100"/>
      <c r="G26" s="106"/>
      <c r="H26" s="100"/>
      <c r="I26" s="23"/>
      <c r="J26" s="23"/>
      <c r="K26" s="23"/>
      <c r="L26" s="107"/>
      <c r="M26" s="107"/>
      <c r="N26" s="124"/>
      <c r="O26" s="23"/>
      <c r="P26" s="23"/>
      <c r="Q26" s="16"/>
      <c r="R26" s="16"/>
      <c r="S26" s="41"/>
    </row>
    <row r="27" spans="1:19" s="6" customFormat="1" ht="31.5" x14ac:dyDescent="0.2">
      <c r="A27" s="99">
        <f>IF(I27&lt;&gt;"",1+MAX($A$3:A26),"")</f>
        <v>10</v>
      </c>
      <c r="B27" s="104" t="s">
        <v>75</v>
      </c>
      <c r="C27" s="104" t="s">
        <v>70</v>
      </c>
      <c r="D27" s="105"/>
      <c r="E27" s="108" t="s">
        <v>160</v>
      </c>
      <c r="F27" s="100">
        <v>4</v>
      </c>
      <c r="G27" s="106">
        <v>0</v>
      </c>
      <c r="H27" s="100">
        <f t="shared" ref="H27" si="12">F27*(1+G27)</f>
        <v>4</v>
      </c>
      <c r="I27" s="23" t="s">
        <v>16</v>
      </c>
      <c r="J27" s="23">
        <v>190</v>
      </c>
      <c r="K27" s="23">
        <f t="shared" ref="K27" si="13">J27*H27</f>
        <v>760</v>
      </c>
      <c r="L27" s="107">
        <v>0.76</v>
      </c>
      <c r="M27" s="107">
        <f t="shared" ref="M27" si="14">L27*H27</f>
        <v>3.04</v>
      </c>
      <c r="N27" s="124">
        <v>60.800000000000004</v>
      </c>
      <c r="O27" s="23">
        <f t="shared" ref="O27" si="15">N27*H27</f>
        <v>243.20000000000002</v>
      </c>
      <c r="P27" s="23">
        <f>J27+N27</f>
        <v>250.8</v>
      </c>
      <c r="Q27" s="24">
        <f t="shared" ref="Q27" si="16">P27*H27</f>
        <v>1003.2</v>
      </c>
      <c r="R27" s="16"/>
      <c r="S27" s="41"/>
    </row>
    <row r="28" spans="1:19" s="91" customFormat="1" ht="15.75" x14ac:dyDescent="0.2">
      <c r="A28" s="99" t="str">
        <f>IF(I28&lt;&gt;"",1+MAX($A$3:A27),"")</f>
        <v/>
      </c>
      <c r="B28" s="101"/>
      <c r="C28" s="102"/>
      <c r="D28" s="6"/>
      <c r="E28" s="18"/>
      <c r="F28" s="4"/>
      <c r="G28" s="22"/>
      <c r="H28" s="22"/>
      <c r="I28" s="22"/>
      <c r="J28" s="23"/>
      <c r="K28" s="17"/>
      <c r="L28" s="17"/>
      <c r="M28" s="17"/>
      <c r="N28" s="123"/>
      <c r="O28" s="17"/>
      <c r="P28" s="1"/>
      <c r="Q28" s="16"/>
      <c r="R28" s="16"/>
      <c r="S28" s="41"/>
    </row>
    <row r="29" spans="1:19" s="6" customFormat="1" ht="15.75" x14ac:dyDescent="0.2">
      <c r="A29" s="99" t="str">
        <f>IF(I29&lt;&gt;"",1+MAX($A$3:A28),"")</f>
        <v/>
      </c>
      <c r="B29" s="99"/>
      <c r="C29" s="104"/>
      <c r="D29" s="105"/>
      <c r="E29" s="78" t="s">
        <v>66</v>
      </c>
      <c r="F29" s="100"/>
      <c r="G29" s="106"/>
      <c r="H29" s="100"/>
      <c r="I29" s="23"/>
      <c r="J29" s="23"/>
      <c r="K29" s="23"/>
      <c r="L29" s="107"/>
      <c r="M29" s="107"/>
      <c r="N29" s="124"/>
      <c r="O29" s="23"/>
      <c r="P29" s="23"/>
      <c r="Q29" s="16"/>
      <c r="R29" s="16"/>
      <c r="S29" s="41"/>
    </row>
    <row r="30" spans="1:19" s="6" customFormat="1" ht="15.75" x14ac:dyDescent="0.2">
      <c r="A30" s="99" t="str">
        <f>IF(I30&lt;&gt;"",1+MAX($A$3:A29),"")</f>
        <v/>
      </c>
      <c r="B30" s="104"/>
      <c r="C30" s="104"/>
      <c r="D30" s="105"/>
      <c r="E30" s="108"/>
      <c r="F30" s="100"/>
      <c r="G30" s="106"/>
      <c r="H30" s="100"/>
      <c r="I30" s="23"/>
      <c r="J30" s="23"/>
      <c r="K30" s="23"/>
      <c r="L30" s="107"/>
      <c r="M30" s="107"/>
      <c r="N30" s="124"/>
      <c r="O30" s="23"/>
      <c r="P30" s="23"/>
      <c r="Q30" s="24"/>
      <c r="R30" s="16"/>
      <c r="S30" s="41"/>
    </row>
    <row r="31" spans="1:19" s="6" customFormat="1" ht="31.5" x14ac:dyDescent="0.2">
      <c r="A31" s="99">
        <f>IF(I31&lt;&gt;"",1+MAX($A$3:A30),"")</f>
        <v>11</v>
      </c>
      <c r="B31" s="104" t="s">
        <v>69</v>
      </c>
      <c r="C31" s="104" t="s">
        <v>69</v>
      </c>
      <c r="D31" s="105"/>
      <c r="E31" s="108" t="s">
        <v>162</v>
      </c>
      <c r="F31" s="100">
        <v>1</v>
      </c>
      <c r="G31" s="106">
        <v>0</v>
      </c>
      <c r="H31" s="100">
        <f t="shared" ref="H31" si="17">F31*(1+G31)</f>
        <v>1</v>
      </c>
      <c r="I31" s="23" t="s">
        <v>16</v>
      </c>
      <c r="J31" s="23">
        <v>1180</v>
      </c>
      <c r="K31" s="23">
        <f t="shared" ref="K31" si="18">J31*H31</f>
        <v>1180</v>
      </c>
      <c r="L31" s="107">
        <v>2.1875</v>
      </c>
      <c r="M31" s="107">
        <f t="shared" ref="M31" si="19">L31*H31</f>
        <v>2.1875</v>
      </c>
      <c r="N31" s="124">
        <v>175</v>
      </c>
      <c r="O31" s="23">
        <f t="shared" ref="O31" si="20">N31*H31</f>
        <v>175</v>
      </c>
      <c r="P31" s="23">
        <f t="shared" ref="P31:P32" si="21">J31+N31</f>
        <v>1355</v>
      </c>
      <c r="Q31" s="24">
        <f>P31*H31</f>
        <v>1355</v>
      </c>
      <c r="R31" s="16"/>
      <c r="S31" s="41"/>
    </row>
    <row r="32" spans="1:19" s="6" customFormat="1" ht="31.5" x14ac:dyDescent="0.2">
      <c r="A32" s="99">
        <f>IF(I32&lt;&gt;"",1+MAX($A$3:A31),"")</f>
        <v>12</v>
      </c>
      <c r="B32" s="104" t="s">
        <v>69</v>
      </c>
      <c r="C32" s="104" t="s">
        <v>69</v>
      </c>
      <c r="D32" s="105"/>
      <c r="E32" s="108" t="s">
        <v>163</v>
      </c>
      <c r="F32" s="100">
        <v>1</v>
      </c>
      <c r="G32" s="106">
        <v>0</v>
      </c>
      <c r="H32" s="100">
        <f t="shared" ref="H32" si="22">F32*(1+G32)</f>
        <v>1</v>
      </c>
      <c r="I32" s="23" t="s">
        <v>16</v>
      </c>
      <c r="J32" s="23">
        <v>1648</v>
      </c>
      <c r="K32" s="23">
        <f t="shared" ref="K32" si="23">J32*H32</f>
        <v>1648</v>
      </c>
      <c r="L32" s="107">
        <v>2.7250000000000001</v>
      </c>
      <c r="M32" s="107">
        <f t="shared" ref="M32" si="24">L32*H32</f>
        <v>2.7250000000000001</v>
      </c>
      <c r="N32" s="124">
        <v>218</v>
      </c>
      <c r="O32" s="23">
        <f t="shared" ref="O32" si="25">N32*H32</f>
        <v>218</v>
      </c>
      <c r="P32" s="23">
        <f t="shared" si="21"/>
        <v>1866</v>
      </c>
      <c r="Q32" s="24">
        <f>P32*H32</f>
        <v>1866</v>
      </c>
      <c r="R32" s="16"/>
      <c r="S32" s="41"/>
    </row>
    <row r="33" spans="1:19" s="6" customFormat="1" ht="15.75" x14ac:dyDescent="0.2">
      <c r="A33" s="99" t="str">
        <f>IF(I33&lt;&gt;"",1+MAX($A$3:A32),"")</f>
        <v/>
      </c>
      <c r="B33" s="104"/>
      <c r="C33" s="104"/>
      <c r="D33" s="105"/>
      <c r="E33" s="108"/>
      <c r="F33" s="100"/>
      <c r="G33" s="106"/>
      <c r="H33" s="100"/>
      <c r="I33" s="23"/>
      <c r="J33" s="23"/>
      <c r="K33" s="23"/>
      <c r="L33" s="107"/>
      <c r="M33" s="107"/>
      <c r="N33" s="124"/>
      <c r="O33" s="23"/>
      <c r="P33" s="23"/>
      <c r="Q33" s="24"/>
      <c r="R33" s="16"/>
      <c r="S33" s="41"/>
    </row>
    <row r="34" spans="1:19" s="6" customFormat="1" ht="18.75" x14ac:dyDescent="0.2">
      <c r="A34" s="99" t="str">
        <f>IF(I34&lt;&gt;"",1+MAX($A$3:A33),"")</f>
        <v/>
      </c>
      <c r="B34" s="99"/>
      <c r="C34" s="99"/>
      <c r="D34" s="105"/>
      <c r="E34" s="25" t="s">
        <v>89</v>
      </c>
      <c r="F34" s="100"/>
      <c r="G34" s="106"/>
      <c r="H34" s="100"/>
      <c r="I34" s="23"/>
      <c r="J34" s="23"/>
      <c r="K34" s="23"/>
      <c r="L34" s="107"/>
      <c r="M34" s="107"/>
      <c r="N34" s="124"/>
      <c r="O34" s="23"/>
      <c r="P34" s="23"/>
      <c r="Q34" s="24"/>
      <c r="R34" s="16"/>
    </row>
    <row r="35" spans="1:19" s="6" customFormat="1" ht="15.75" x14ac:dyDescent="0.2">
      <c r="A35" s="99" t="str">
        <f>IF(I35&lt;&gt;"",1+MAX($A$3:A34),"")</f>
        <v/>
      </c>
      <c r="B35" s="109"/>
      <c r="C35" s="109"/>
      <c r="D35" s="105"/>
      <c r="E35" s="108"/>
      <c r="F35" s="100"/>
      <c r="G35" s="106"/>
      <c r="H35" s="100"/>
      <c r="I35" s="23"/>
      <c r="J35" s="23"/>
      <c r="K35" s="23"/>
      <c r="L35" s="107"/>
      <c r="M35" s="107"/>
      <c r="N35" s="124"/>
      <c r="O35" s="23"/>
      <c r="P35" s="23"/>
      <c r="Q35" s="24"/>
      <c r="R35" s="16"/>
    </row>
    <row r="36" spans="1:19" s="6" customFormat="1" ht="15.75" x14ac:dyDescent="0.2">
      <c r="A36" s="99" t="str">
        <f>IF(I36&lt;&gt;"",1+MAX($A$3:A35),"")</f>
        <v/>
      </c>
      <c r="B36" s="99"/>
      <c r="C36" s="99"/>
      <c r="D36" s="105"/>
      <c r="E36" s="78" t="s">
        <v>116</v>
      </c>
      <c r="F36" s="100"/>
      <c r="G36" s="106"/>
      <c r="H36" s="100"/>
      <c r="I36" s="23"/>
      <c r="J36" s="23"/>
      <c r="K36" s="23"/>
      <c r="L36" s="107"/>
      <c r="M36" s="107"/>
      <c r="N36" s="124"/>
      <c r="O36" s="23"/>
      <c r="P36" s="23"/>
      <c r="Q36" s="24"/>
      <c r="R36" s="16"/>
    </row>
    <row r="37" spans="1:19" s="6" customFormat="1" ht="15.75" x14ac:dyDescent="0.2">
      <c r="A37" s="99" t="str">
        <f>IF(I37&lt;&gt;"",1+MAX($A$3:A36),"")</f>
        <v/>
      </c>
      <c r="B37" s="109"/>
      <c r="C37" s="109"/>
      <c r="D37" s="105"/>
      <c r="E37" s="108"/>
      <c r="F37" s="100"/>
      <c r="G37" s="106"/>
      <c r="H37" s="100"/>
      <c r="I37" s="23"/>
      <c r="J37" s="23"/>
      <c r="K37" s="23"/>
      <c r="L37" s="107"/>
      <c r="M37" s="107"/>
      <c r="N37" s="124"/>
      <c r="O37" s="23"/>
      <c r="P37" s="23"/>
      <c r="Q37" s="24"/>
      <c r="R37" s="16"/>
    </row>
    <row r="38" spans="1:19" s="6" customFormat="1" ht="15.75" x14ac:dyDescent="0.2">
      <c r="A38" s="99">
        <f>IF(I38&lt;&gt;"",1+MAX($A$3:A37),"")</f>
        <v>13</v>
      </c>
      <c r="B38" s="104" t="s">
        <v>69</v>
      </c>
      <c r="C38" s="104" t="s">
        <v>69</v>
      </c>
      <c r="D38" s="105"/>
      <c r="E38" s="108" t="s">
        <v>78</v>
      </c>
      <c r="F38" s="100">
        <v>1646.3</v>
      </c>
      <c r="G38" s="106">
        <v>0.1</v>
      </c>
      <c r="H38" s="100">
        <f t="shared" ref="H38:H39" si="26">F38*(1+G38)</f>
        <v>1810.93</v>
      </c>
      <c r="I38" s="23" t="s">
        <v>30</v>
      </c>
      <c r="J38" s="23">
        <v>2.2000000000000002</v>
      </c>
      <c r="K38" s="23">
        <f t="shared" ref="K38:K39" si="27">J38*H38</f>
        <v>3984.0460000000003</v>
      </c>
      <c r="L38" s="107">
        <v>1.0450000000000001E-2</v>
      </c>
      <c r="M38" s="107">
        <f t="shared" ref="M38:M39" si="28">L38*H38</f>
        <v>18.924218500000002</v>
      </c>
      <c r="N38" s="124">
        <v>0.83600000000000008</v>
      </c>
      <c r="O38" s="23">
        <f t="shared" ref="O38:O39" si="29">N38*H38</f>
        <v>1513.9374800000003</v>
      </c>
      <c r="P38" s="23">
        <f t="shared" ref="P38:P40" si="30">J38+N38</f>
        <v>3.0360000000000005</v>
      </c>
      <c r="Q38" s="24">
        <f t="shared" ref="Q38:Q39" si="31">P38*H38</f>
        <v>5497.9834800000008</v>
      </c>
      <c r="R38" s="16"/>
      <c r="S38" s="41"/>
    </row>
    <row r="39" spans="1:19" s="6" customFormat="1" ht="15.75" x14ac:dyDescent="0.2">
      <c r="A39" s="99">
        <f>IF(I39&lt;&gt;"",1+MAX($A$3:A38),"")</f>
        <v>14</v>
      </c>
      <c r="B39" s="104" t="s">
        <v>60</v>
      </c>
      <c r="C39" s="104" t="s">
        <v>60</v>
      </c>
      <c r="D39" s="105"/>
      <c r="E39" s="108" t="s">
        <v>114</v>
      </c>
      <c r="F39" s="100">
        <f>1646.3*2</f>
        <v>3292.6</v>
      </c>
      <c r="G39" s="106">
        <v>0.1</v>
      </c>
      <c r="H39" s="100">
        <f t="shared" si="26"/>
        <v>3621.86</v>
      </c>
      <c r="I39" s="23" t="s">
        <v>30</v>
      </c>
      <c r="J39" s="23">
        <v>3.72</v>
      </c>
      <c r="K39" s="23">
        <f t="shared" si="27"/>
        <v>13473.319200000002</v>
      </c>
      <c r="L39" s="107">
        <v>1.7670000000000002E-2</v>
      </c>
      <c r="M39" s="107">
        <f t="shared" si="28"/>
        <v>63.99826620000001</v>
      </c>
      <c r="N39" s="124">
        <v>1.4136000000000002</v>
      </c>
      <c r="O39" s="23">
        <f t="shared" si="29"/>
        <v>5119.8612960000009</v>
      </c>
      <c r="P39" s="23">
        <f t="shared" si="30"/>
        <v>5.1336000000000004</v>
      </c>
      <c r="Q39" s="24">
        <f t="shared" si="31"/>
        <v>18593.180496000001</v>
      </c>
      <c r="R39" s="16"/>
      <c r="S39" s="41"/>
    </row>
    <row r="40" spans="1:19" s="6" customFormat="1" ht="15.75" x14ac:dyDescent="0.2">
      <c r="A40" s="99">
        <f>IF(I40&lt;&gt;"",1+MAX($A$3:A39),"")</f>
        <v>15</v>
      </c>
      <c r="B40" s="104" t="s">
        <v>60</v>
      </c>
      <c r="C40" s="104" t="s">
        <v>60</v>
      </c>
      <c r="D40" s="105"/>
      <c r="E40" s="108" t="s">
        <v>115</v>
      </c>
      <c r="F40" s="100">
        <f>1646.3*1</f>
        <v>1646.3</v>
      </c>
      <c r="G40" s="106">
        <v>0.1</v>
      </c>
      <c r="H40" s="100">
        <f t="shared" ref="H40" si="32">F40*(1+G40)</f>
        <v>1810.93</v>
      </c>
      <c r="I40" s="23" t="s">
        <v>30</v>
      </c>
      <c r="J40" s="23">
        <v>3.72</v>
      </c>
      <c r="K40" s="23">
        <f t="shared" ref="K40" si="33">J40*H40</f>
        <v>6736.6596000000009</v>
      </c>
      <c r="L40" s="107">
        <v>1.7670000000000002E-2</v>
      </c>
      <c r="M40" s="107">
        <f t="shared" ref="M40" si="34">L40*H40</f>
        <v>31.999133100000005</v>
      </c>
      <c r="N40" s="124">
        <v>1.4136000000000002</v>
      </c>
      <c r="O40" s="23">
        <f t="shared" ref="O40" si="35">N40*H40</f>
        <v>2559.9306480000005</v>
      </c>
      <c r="P40" s="23">
        <f t="shared" si="30"/>
        <v>5.1336000000000004</v>
      </c>
      <c r="Q40" s="24">
        <f t="shared" ref="Q40" si="36">P40*H40</f>
        <v>9296.5902480000004</v>
      </c>
      <c r="R40" s="16"/>
      <c r="S40" s="41"/>
    </row>
    <row r="41" spans="1:19" s="6" customFormat="1" ht="15.75" x14ac:dyDescent="0.2">
      <c r="A41" s="99" t="str">
        <f>IF(I41&lt;&gt;"",1+MAX($A$3:A40),"")</f>
        <v/>
      </c>
      <c r="B41" s="109"/>
      <c r="C41" s="109"/>
      <c r="D41" s="105"/>
      <c r="E41" s="108"/>
      <c r="F41" s="100"/>
      <c r="G41" s="106"/>
      <c r="H41" s="100"/>
      <c r="I41" s="23"/>
      <c r="J41" s="23"/>
      <c r="K41" s="23"/>
      <c r="L41" s="107"/>
      <c r="M41" s="107"/>
      <c r="N41" s="124"/>
      <c r="O41" s="23"/>
      <c r="P41" s="23"/>
      <c r="Q41" s="24"/>
      <c r="R41" s="16"/>
    </row>
    <row r="42" spans="1:19" s="6" customFormat="1" ht="15.75" x14ac:dyDescent="0.2">
      <c r="A42" s="99" t="str">
        <f>IF(I42&lt;&gt;"",1+MAX($A$3:A41),"")</f>
        <v/>
      </c>
      <c r="B42" s="99"/>
      <c r="C42" s="99"/>
      <c r="D42" s="105"/>
      <c r="E42" s="26" t="s">
        <v>64</v>
      </c>
      <c r="F42" s="100"/>
      <c r="G42" s="106"/>
      <c r="H42" s="100"/>
      <c r="I42" s="23"/>
      <c r="J42" s="23"/>
      <c r="K42" s="23"/>
      <c r="L42" s="107"/>
      <c r="M42" s="107"/>
      <c r="N42" s="124"/>
      <c r="O42" s="23"/>
      <c r="P42" s="23"/>
      <c r="Q42" s="24"/>
      <c r="R42" s="16"/>
    </row>
    <row r="43" spans="1:19" s="6" customFormat="1" ht="15.75" x14ac:dyDescent="0.2">
      <c r="A43" s="99" t="str">
        <f>IF(I43&lt;&gt;"",1+MAX($A$3:A42),"")</f>
        <v/>
      </c>
      <c r="B43" s="109"/>
      <c r="C43" s="109"/>
      <c r="D43" s="105"/>
      <c r="E43" s="108"/>
      <c r="F43" s="100"/>
      <c r="G43" s="106"/>
      <c r="H43" s="100"/>
      <c r="I43" s="23"/>
      <c r="J43" s="23"/>
      <c r="K43" s="23"/>
      <c r="L43" s="107"/>
      <c r="M43" s="107"/>
      <c r="N43" s="124"/>
      <c r="O43" s="23"/>
      <c r="P43" s="23"/>
      <c r="Q43" s="24"/>
      <c r="R43" s="16"/>
    </row>
    <row r="44" spans="1:19" s="6" customFormat="1" ht="15.75" x14ac:dyDescent="0.2">
      <c r="A44" s="99">
        <f>IF(I44&lt;&gt;"",1+MAX($A$3:A43),"")</f>
        <v>16</v>
      </c>
      <c r="B44" s="104" t="s">
        <v>61</v>
      </c>
      <c r="C44" s="104" t="s">
        <v>61</v>
      </c>
      <c r="D44" s="105"/>
      <c r="E44" s="108" t="s">
        <v>78</v>
      </c>
      <c r="F44" s="100">
        <v>34.479999999999997</v>
      </c>
      <c r="G44" s="106">
        <v>0.1</v>
      </c>
      <c r="H44" s="100">
        <f t="shared" ref="H44" si="37">F44*(1+G44)</f>
        <v>37.927999999999997</v>
      </c>
      <c r="I44" s="23" t="s">
        <v>30</v>
      </c>
      <c r="J44" s="23">
        <v>2.2000000000000002</v>
      </c>
      <c r="K44" s="23">
        <f t="shared" ref="K44" si="38">J44*H44</f>
        <v>83.441599999999994</v>
      </c>
      <c r="L44" s="107">
        <v>1.0450000000000001E-2</v>
      </c>
      <c r="M44" s="107">
        <f t="shared" ref="M44" si="39">L44*H44</f>
        <v>0.39634760000000002</v>
      </c>
      <c r="N44" s="124">
        <v>0.83600000000000008</v>
      </c>
      <c r="O44" s="23">
        <f t="shared" ref="O44" si="40">N44*H44</f>
        <v>31.707808</v>
      </c>
      <c r="P44" s="23">
        <f t="shared" ref="P44:P46" si="41">J44+N44</f>
        <v>3.0360000000000005</v>
      </c>
      <c r="Q44" s="24">
        <f>P44*H44</f>
        <v>115.14940800000001</v>
      </c>
      <c r="R44" s="16"/>
    </row>
    <row r="45" spans="1:19" s="6" customFormat="1" ht="15.75" x14ac:dyDescent="0.2">
      <c r="A45" s="99">
        <f>IF(I45&lt;&gt;"",1+MAX($A$3:A44),"")</f>
        <v>17</v>
      </c>
      <c r="B45" s="104" t="s">
        <v>61</v>
      </c>
      <c r="C45" s="104" t="s">
        <v>61</v>
      </c>
      <c r="D45" s="105"/>
      <c r="E45" s="108" t="s">
        <v>114</v>
      </c>
      <c r="F45" s="100">
        <f>34.48*2</f>
        <v>68.959999999999994</v>
      </c>
      <c r="G45" s="106">
        <v>0.1</v>
      </c>
      <c r="H45" s="100">
        <f t="shared" ref="H45" si="42">F45*(1+G45)</f>
        <v>75.855999999999995</v>
      </c>
      <c r="I45" s="23" t="s">
        <v>30</v>
      </c>
      <c r="J45" s="23">
        <v>3.72</v>
      </c>
      <c r="K45" s="23">
        <f t="shared" ref="K45" si="43">J45*H45</f>
        <v>282.18432000000001</v>
      </c>
      <c r="L45" s="107">
        <v>1.7670000000000002E-2</v>
      </c>
      <c r="M45" s="107">
        <f t="shared" ref="M45" si="44">L45*H45</f>
        <v>1.34037552</v>
      </c>
      <c r="N45" s="124">
        <v>1.4136000000000002</v>
      </c>
      <c r="O45" s="23">
        <f t="shared" ref="O45" si="45">N45*H45</f>
        <v>107.23004160000001</v>
      </c>
      <c r="P45" s="23">
        <f t="shared" si="41"/>
        <v>5.1336000000000004</v>
      </c>
      <c r="Q45" s="24">
        <f>P45*H45</f>
        <v>389.41436160000001</v>
      </c>
      <c r="R45" s="16"/>
    </row>
    <row r="46" spans="1:19" s="6" customFormat="1" ht="15.75" x14ac:dyDescent="0.2">
      <c r="A46" s="99">
        <f>IF(I46&lt;&gt;"",1+MAX($A$3:A45),"")</f>
        <v>18</v>
      </c>
      <c r="B46" s="104" t="s">
        <v>61</v>
      </c>
      <c r="C46" s="104" t="s">
        <v>61</v>
      </c>
      <c r="D46" s="105"/>
      <c r="E46" s="108" t="s">
        <v>115</v>
      </c>
      <c r="F46" s="100">
        <f>34.48*1</f>
        <v>34.479999999999997</v>
      </c>
      <c r="G46" s="106">
        <v>0.1</v>
      </c>
      <c r="H46" s="100">
        <f t="shared" ref="H46" si="46">F46*(1+G46)</f>
        <v>37.927999999999997</v>
      </c>
      <c r="I46" s="23" t="s">
        <v>30</v>
      </c>
      <c r="J46" s="23">
        <v>3.72</v>
      </c>
      <c r="K46" s="23">
        <f t="shared" ref="K46" si="47">J46*H46</f>
        <v>141.09216000000001</v>
      </c>
      <c r="L46" s="107">
        <v>1.7670000000000002E-2</v>
      </c>
      <c r="M46" s="107">
        <f t="shared" ref="M46" si="48">L46*H46</f>
        <v>0.67018776000000002</v>
      </c>
      <c r="N46" s="124">
        <v>1.4136000000000002</v>
      </c>
      <c r="O46" s="23">
        <f t="shared" ref="O46" si="49">N46*H46</f>
        <v>53.615020800000003</v>
      </c>
      <c r="P46" s="23">
        <f t="shared" si="41"/>
        <v>5.1336000000000004</v>
      </c>
      <c r="Q46" s="24">
        <f>P46*H46</f>
        <v>194.7071808</v>
      </c>
      <c r="R46" s="16"/>
    </row>
    <row r="47" spans="1:19" s="6" customFormat="1" ht="16.5" thickBot="1" x14ac:dyDescent="0.25">
      <c r="A47" s="99" t="str">
        <f>IF(I47&lt;&gt;"",1+MAX($A$3:A45),"")</f>
        <v/>
      </c>
      <c r="B47" s="109"/>
      <c r="C47" s="109"/>
      <c r="D47" s="105"/>
      <c r="E47" s="108"/>
      <c r="F47" s="100"/>
      <c r="G47" s="106"/>
      <c r="H47" s="100"/>
      <c r="I47" s="23"/>
      <c r="J47" s="23"/>
      <c r="K47" s="23"/>
      <c r="L47" s="107"/>
      <c r="M47" s="107"/>
      <c r="N47" s="124"/>
      <c r="O47" s="23"/>
      <c r="P47" s="23"/>
      <c r="Q47" s="24"/>
      <c r="R47" s="16"/>
    </row>
    <row r="48" spans="1:19" s="91" customFormat="1" ht="16.5" thickBot="1" x14ac:dyDescent="0.25">
      <c r="A48" s="127"/>
      <c r="B48" s="128"/>
      <c r="C48" s="128"/>
      <c r="D48" s="128"/>
      <c r="E48" s="8"/>
      <c r="F48" s="21"/>
      <c r="G48" s="9"/>
      <c r="H48" s="9"/>
      <c r="I48" s="13"/>
      <c r="J48" s="13"/>
      <c r="K48" s="42">
        <f>SUM(K12:K47)</f>
        <v>46271.062880000005</v>
      </c>
      <c r="L48" s="13"/>
      <c r="M48" s="43">
        <f>SUM(M11:M47)</f>
        <v>188.21914868000005</v>
      </c>
      <c r="N48" s="13"/>
      <c r="O48" s="42">
        <f>SUM(O12:O47)</f>
        <v>15057.531894400003</v>
      </c>
      <c r="P48" s="8"/>
      <c r="Q48" s="10"/>
      <c r="R48" s="11"/>
    </row>
    <row r="49" spans="1:18" s="91" customFormat="1" ht="16.5" thickBot="1" x14ac:dyDescent="0.25">
      <c r="A49" s="127"/>
      <c r="B49" s="128"/>
      <c r="C49" s="128"/>
      <c r="D49" s="128"/>
      <c r="E49" s="8"/>
      <c r="F49" s="21"/>
      <c r="G49" s="9"/>
      <c r="H49" s="9"/>
      <c r="I49" s="13"/>
      <c r="J49" s="13"/>
      <c r="K49" s="13"/>
      <c r="L49" s="13"/>
      <c r="M49" s="13"/>
      <c r="N49" s="13"/>
      <c r="O49" s="13"/>
      <c r="P49" s="8"/>
      <c r="Q49" s="10"/>
      <c r="R49" s="11"/>
    </row>
    <row r="50" spans="1:18" x14ac:dyDescent="0.2">
      <c r="R50" s="3"/>
    </row>
    <row r="51" spans="1:18" x14ac:dyDescent="0.2">
      <c r="R51" s="3"/>
    </row>
    <row r="52" spans="1:18" x14ac:dyDescent="0.2">
      <c r="R52" s="3"/>
    </row>
    <row r="53" spans="1:18" x14ac:dyDescent="0.2">
      <c r="R53" s="3"/>
    </row>
    <row r="54" spans="1:18" x14ac:dyDescent="0.2">
      <c r="R54" s="3"/>
    </row>
    <row r="55" spans="1:18" x14ac:dyDescent="0.2">
      <c r="R55" s="3"/>
    </row>
    <row r="56" spans="1:18" x14ac:dyDescent="0.2">
      <c r="R56" s="3"/>
    </row>
    <row r="57" spans="1:18" x14ac:dyDescent="0.2">
      <c r="R57" s="3"/>
    </row>
    <row r="58" spans="1:18" x14ac:dyDescent="0.2">
      <c r="R58" s="3"/>
    </row>
    <row r="59" spans="1:18" x14ac:dyDescent="0.2">
      <c r="R59" s="3"/>
    </row>
    <row r="60" spans="1:18" x14ac:dyDescent="0.2">
      <c r="R60" s="3"/>
    </row>
    <row r="61" spans="1:18" x14ac:dyDescent="0.2">
      <c r="R61" s="3"/>
    </row>
    <row r="62" spans="1:18" x14ac:dyDescent="0.2">
      <c r="R62" s="3"/>
    </row>
    <row r="63" spans="1:18" x14ac:dyDescent="0.2">
      <c r="R63" s="3"/>
    </row>
    <row r="64" spans="1:18" x14ac:dyDescent="0.2">
      <c r="R64" s="3"/>
    </row>
    <row r="65" spans="13:18" x14ac:dyDescent="0.2">
      <c r="R65" s="3"/>
    </row>
    <row r="66" spans="13:18" x14ac:dyDescent="0.2">
      <c r="R66" s="3"/>
    </row>
    <row r="67" spans="13:18" x14ac:dyDescent="0.2">
      <c r="R67" s="3"/>
    </row>
    <row r="68" spans="13:18" x14ac:dyDescent="0.2">
      <c r="R68" s="3"/>
    </row>
    <row r="69" spans="13:18" x14ac:dyDescent="0.2">
      <c r="R69" s="3"/>
    </row>
    <row r="70" spans="13:18" x14ac:dyDescent="0.2">
      <c r="R70" s="3"/>
    </row>
    <row r="71" spans="13:18" x14ac:dyDescent="0.2">
      <c r="R71" s="3"/>
    </row>
    <row r="72" spans="13:18" x14ac:dyDescent="0.2">
      <c r="R72" s="3"/>
    </row>
    <row r="73" spans="13:18" x14ac:dyDescent="0.2">
      <c r="M73" s="3"/>
      <c r="N73" s="3"/>
      <c r="O73" s="3"/>
      <c r="R73" s="3"/>
    </row>
    <row r="74" spans="13:18" x14ac:dyDescent="0.2">
      <c r="M74" s="3"/>
      <c r="N74" s="3"/>
      <c r="O74" s="3"/>
      <c r="R74" s="3"/>
    </row>
    <row r="75" spans="13:18" x14ac:dyDescent="0.2">
      <c r="M75" s="3"/>
      <c r="N75" s="3"/>
      <c r="O75" s="3"/>
      <c r="R75" s="3"/>
    </row>
    <row r="76" spans="13:18" x14ac:dyDescent="0.2">
      <c r="M76" s="3"/>
      <c r="N76" s="3"/>
      <c r="O76" s="3"/>
      <c r="R76" s="3"/>
    </row>
    <row r="77" spans="13:18" x14ac:dyDescent="0.2">
      <c r="M77" s="3"/>
      <c r="N77" s="3"/>
      <c r="O77" s="3"/>
      <c r="R77" s="3"/>
    </row>
    <row r="78" spans="13:18" x14ac:dyDescent="0.2">
      <c r="M78" s="3"/>
      <c r="N78" s="3"/>
      <c r="O78" s="3"/>
      <c r="R78" s="3"/>
    </row>
    <row r="79" spans="13:18" x14ac:dyDescent="0.2">
      <c r="M79" s="3"/>
      <c r="N79" s="3"/>
      <c r="O79" s="3"/>
      <c r="R79" s="3"/>
    </row>
    <row r="80" spans="13:18" x14ac:dyDescent="0.2">
      <c r="M80" s="3"/>
      <c r="N80" s="3"/>
      <c r="O80" s="3"/>
      <c r="R80" s="3"/>
    </row>
    <row r="81" spans="13:18" x14ac:dyDescent="0.2">
      <c r="M81" s="3"/>
      <c r="N81" s="3"/>
      <c r="O81" s="3"/>
      <c r="R81" s="3"/>
    </row>
    <row r="82" spans="13:18" x14ac:dyDescent="0.2">
      <c r="M82" s="3"/>
      <c r="N82" s="3"/>
      <c r="O82" s="3"/>
      <c r="R82" s="3"/>
    </row>
    <row r="83" spans="13:18" x14ac:dyDescent="0.2">
      <c r="M83" s="3"/>
      <c r="N83" s="3"/>
      <c r="O83" s="3"/>
      <c r="R83" s="3"/>
    </row>
    <row r="84" spans="13:18" x14ac:dyDescent="0.2">
      <c r="M84" s="3"/>
      <c r="N84" s="3"/>
      <c r="O84" s="3"/>
      <c r="R84" s="3"/>
    </row>
    <row r="85" spans="13:18" x14ac:dyDescent="0.2">
      <c r="M85" s="3"/>
      <c r="N85" s="3"/>
      <c r="O85" s="3"/>
      <c r="R85" s="3"/>
    </row>
    <row r="86" spans="13:18" x14ac:dyDescent="0.2">
      <c r="M86" s="3"/>
      <c r="N86" s="3"/>
      <c r="O86" s="3"/>
      <c r="R86" s="3"/>
    </row>
    <row r="87" spans="13:18" x14ac:dyDescent="0.2">
      <c r="M87" s="3"/>
      <c r="N87" s="3"/>
      <c r="O87" s="3"/>
      <c r="R87" s="3"/>
    </row>
    <row r="88" spans="13:18" x14ac:dyDescent="0.2">
      <c r="M88" s="3"/>
      <c r="N88" s="3"/>
      <c r="O88" s="3"/>
      <c r="R88" s="3"/>
    </row>
    <row r="89" spans="13:18" x14ac:dyDescent="0.2">
      <c r="M89" s="3"/>
      <c r="N89" s="3"/>
      <c r="O89" s="3"/>
      <c r="R89" s="3"/>
    </row>
    <row r="90" spans="13:18" x14ac:dyDescent="0.2">
      <c r="M90" s="3"/>
      <c r="N90" s="3"/>
      <c r="O90" s="3"/>
      <c r="R90" s="3"/>
    </row>
    <row r="91" spans="13:18" x14ac:dyDescent="0.2">
      <c r="M91" s="3"/>
      <c r="N91" s="3"/>
      <c r="O91" s="3"/>
      <c r="R91" s="3"/>
    </row>
    <row r="92" spans="13:18" x14ac:dyDescent="0.2">
      <c r="M92" s="3"/>
      <c r="N92" s="3"/>
      <c r="O92" s="3"/>
      <c r="R92" s="3"/>
    </row>
    <row r="93" spans="13:18" x14ac:dyDescent="0.2">
      <c r="M93" s="3"/>
      <c r="N93" s="3"/>
      <c r="O93" s="3"/>
      <c r="R93" s="3"/>
    </row>
    <row r="94" spans="13:18" x14ac:dyDescent="0.2">
      <c r="M94" s="3"/>
      <c r="N94" s="3"/>
      <c r="O94" s="3"/>
      <c r="R94" s="3"/>
    </row>
    <row r="95" spans="13:18" x14ac:dyDescent="0.2">
      <c r="M95" s="3"/>
      <c r="N95" s="3"/>
      <c r="O95" s="3"/>
      <c r="R95" s="3"/>
    </row>
    <row r="96" spans="13:18" x14ac:dyDescent="0.2">
      <c r="M96" s="3"/>
      <c r="N96" s="3"/>
      <c r="O96" s="3"/>
      <c r="R96" s="3"/>
    </row>
    <row r="97" spans="13:18" x14ac:dyDescent="0.2">
      <c r="M97" s="3"/>
      <c r="N97" s="3"/>
      <c r="O97" s="3"/>
      <c r="R97" s="3"/>
    </row>
    <row r="98" spans="13:18" x14ac:dyDescent="0.2">
      <c r="M98" s="3"/>
      <c r="N98" s="3"/>
      <c r="O98" s="3"/>
      <c r="R98" s="3"/>
    </row>
    <row r="99" spans="13:18" x14ac:dyDescent="0.2">
      <c r="M99" s="3"/>
      <c r="N99" s="3"/>
      <c r="O99" s="3"/>
      <c r="R99" s="3"/>
    </row>
    <row r="100" spans="13:18" x14ac:dyDescent="0.2">
      <c r="M100" s="3"/>
      <c r="N100" s="3"/>
      <c r="O100" s="3"/>
      <c r="R100" s="3"/>
    </row>
    <row r="101" spans="13:18" x14ac:dyDescent="0.2">
      <c r="M101" s="3"/>
      <c r="N101" s="3"/>
      <c r="O101" s="3"/>
      <c r="R101" s="3"/>
    </row>
    <row r="102" spans="13:18" x14ac:dyDescent="0.2">
      <c r="M102" s="3"/>
      <c r="N102" s="3"/>
      <c r="O102" s="3"/>
      <c r="R102" s="3"/>
    </row>
    <row r="103" spans="13:18" x14ac:dyDescent="0.2">
      <c r="M103" s="3"/>
      <c r="N103" s="3"/>
      <c r="O103" s="3"/>
      <c r="R103" s="3"/>
    </row>
    <row r="104" spans="13:18" x14ac:dyDescent="0.2">
      <c r="M104" s="3"/>
      <c r="N104" s="3"/>
      <c r="O104" s="3"/>
      <c r="R104" s="3"/>
    </row>
    <row r="105" spans="13:18" x14ac:dyDescent="0.2">
      <c r="M105" s="3"/>
      <c r="N105" s="3"/>
      <c r="O105" s="3"/>
      <c r="R105" s="3"/>
    </row>
    <row r="106" spans="13:18" x14ac:dyDescent="0.2">
      <c r="M106" s="3"/>
      <c r="N106" s="3"/>
      <c r="O106" s="3"/>
      <c r="R106" s="3"/>
    </row>
    <row r="107" spans="13:18" x14ac:dyDescent="0.2">
      <c r="M107" s="3"/>
      <c r="N107" s="3"/>
      <c r="O107" s="3"/>
      <c r="R107" s="3"/>
    </row>
    <row r="108" spans="13:18" x14ac:dyDescent="0.2">
      <c r="M108" s="3"/>
      <c r="N108" s="3"/>
      <c r="O108" s="3"/>
      <c r="R108" s="3"/>
    </row>
    <row r="109" spans="13:18" x14ac:dyDescent="0.2">
      <c r="M109" s="3"/>
      <c r="N109" s="3"/>
      <c r="O109" s="3"/>
      <c r="R109" s="3"/>
    </row>
    <row r="110" spans="13:18" x14ac:dyDescent="0.2">
      <c r="M110" s="3"/>
      <c r="N110" s="3"/>
      <c r="O110" s="3"/>
      <c r="R110" s="3"/>
    </row>
    <row r="111" spans="13:18" x14ac:dyDescent="0.2">
      <c r="M111" s="3"/>
      <c r="N111" s="3"/>
      <c r="O111" s="3"/>
      <c r="R111" s="3"/>
    </row>
    <row r="112" spans="13:18" x14ac:dyDescent="0.2">
      <c r="M112" s="3"/>
      <c r="N112" s="3"/>
      <c r="O112" s="3"/>
      <c r="R112" s="3"/>
    </row>
    <row r="113" spans="13:18" x14ac:dyDescent="0.2">
      <c r="M113" s="3"/>
      <c r="N113" s="3"/>
      <c r="O113" s="3"/>
      <c r="R113" s="3"/>
    </row>
    <row r="114" spans="13:18" x14ac:dyDescent="0.2">
      <c r="M114" s="3"/>
      <c r="N114" s="3"/>
      <c r="O114" s="3"/>
      <c r="R114" s="3"/>
    </row>
    <row r="115" spans="13:18" x14ac:dyDescent="0.2">
      <c r="M115" s="3"/>
      <c r="N115" s="3"/>
      <c r="O115" s="3"/>
      <c r="R115" s="3"/>
    </row>
    <row r="116" spans="13:18" x14ac:dyDescent="0.2">
      <c r="M116" s="3"/>
      <c r="N116" s="3"/>
      <c r="O116" s="3"/>
      <c r="R116" s="3"/>
    </row>
    <row r="117" spans="13:18" x14ac:dyDescent="0.2">
      <c r="M117" s="3"/>
      <c r="N117" s="3"/>
      <c r="O117" s="3"/>
      <c r="R117" s="3"/>
    </row>
    <row r="118" spans="13:18" x14ac:dyDescent="0.2">
      <c r="M118" s="3"/>
      <c r="N118" s="3"/>
      <c r="O118" s="3"/>
      <c r="R118" s="3"/>
    </row>
    <row r="119" spans="13:18" x14ac:dyDescent="0.2">
      <c r="M119" s="3"/>
      <c r="N119" s="3"/>
      <c r="O119" s="3"/>
      <c r="R119" s="3"/>
    </row>
    <row r="120" spans="13:18" x14ac:dyDescent="0.2">
      <c r="M120" s="3"/>
      <c r="N120" s="3"/>
      <c r="O120" s="3"/>
      <c r="R120" s="3"/>
    </row>
    <row r="121" spans="13:18" x14ac:dyDescent="0.2">
      <c r="M121" s="3"/>
      <c r="N121" s="3"/>
      <c r="O121" s="3"/>
      <c r="R121" s="3"/>
    </row>
    <row r="122" spans="13:18" x14ac:dyDescent="0.2">
      <c r="M122" s="3"/>
      <c r="N122" s="3"/>
      <c r="O122" s="3"/>
      <c r="R122" s="3"/>
    </row>
    <row r="123" spans="13:18" x14ac:dyDescent="0.2">
      <c r="M123" s="3"/>
      <c r="N123" s="3"/>
      <c r="O123" s="3"/>
      <c r="R123" s="3"/>
    </row>
    <row r="124" spans="13:18" x14ac:dyDescent="0.2">
      <c r="M124" s="3"/>
      <c r="N124" s="3"/>
      <c r="O124" s="3"/>
      <c r="R124" s="3"/>
    </row>
    <row r="125" spans="13:18" x14ac:dyDescent="0.2">
      <c r="M125" s="3"/>
      <c r="N125" s="3"/>
      <c r="O125" s="3"/>
      <c r="R125" s="3"/>
    </row>
    <row r="126" spans="13:18" x14ac:dyDescent="0.2">
      <c r="M126" s="3"/>
      <c r="N126" s="3"/>
      <c r="O126" s="3"/>
      <c r="R126" s="3"/>
    </row>
    <row r="127" spans="13:18" x14ac:dyDescent="0.2">
      <c r="M127" s="3"/>
      <c r="N127" s="3"/>
      <c r="O127" s="3"/>
      <c r="R127" s="3"/>
    </row>
    <row r="128" spans="13:18" x14ac:dyDescent="0.2">
      <c r="M128" s="3"/>
      <c r="N128" s="3"/>
      <c r="O128" s="3"/>
      <c r="R128" s="3"/>
    </row>
    <row r="129" spans="13:18" x14ac:dyDescent="0.2">
      <c r="M129" s="3"/>
      <c r="N129" s="3"/>
      <c r="O129" s="3"/>
      <c r="R129" s="3"/>
    </row>
    <row r="130" spans="13:18" x14ac:dyDescent="0.2">
      <c r="M130" s="3"/>
      <c r="N130" s="3"/>
      <c r="O130" s="3"/>
      <c r="R130" s="3"/>
    </row>
    <row r="131" spans="13:18" x14ac:dyDescent="0.2">
      <c r="M131" s="3"/>
      <c r="N131" s="3"/>
      <c r="O131" s="3"/>
      <c r="R131" s="3"/>
    </row>
    <row r="132" spans="13:18" x14ac:dyDescent="0.2">
      <c r="M132" s="3"/>
      <c r="N132" s="3"/>
      <c r="O132" s="3"/>
      <c r="R132" s="3"/>
    </row>
    <row r="133" spans="13:18" x14ac:dyDescent="0.2">
      <c r="M133" s="3"/>
      <c r="N133" s="3"/>
      <c r="O133" s="3"/>
      <c r="R133" s="3"/>
    </row>
    <row r="134" spans="13:18" x14ac:dyDescent="0.2">
      <c r="M134" s="3"/>
      <c r="N134" s="3"/>
      <c r="O134" s="3"/>
      <c r="R134" s="3"/>
    </row>
    <row r="135" spans="13:18" x14ac:dyDescent="0.2">
      <c r="M135" s="3"/>
      <c r="N135" s="3"/>
      <c r="O135" s="3"/>
      <c r="R135" s="3"/>
    </row>
    <row r="136" spans="13:18" x14ac:dyDescent="0.2">
      <c r="M136" s="3"/>
      <c r="N136" s="3"/>
      <c r="O136" s="3"/>
      <c r="R136" s="3"/>
    </row>
    <row r="137" spans="13:18" x14ac:dyDescent="0.2">
      <c r="M137" s="3"/>
      <c r="N137" s="3"/>
      <c r="O137" s="3"/>
      <c r="R137" s="3"/>
    </row>
    <row r="138" spans="13:18" x14ac:dyDescent="0.2">
      <c r="M138" s="3"/>
      <c r="N138" s="3"/>
      <c r="O138" s="3"/>
      <c r="R138" s="3"/>
    </row>
    <row r="139" spans="13:18" x14ac:dyDescent="0.2">
      <c r="M139" s="3"/>
      <c r="N139" s="3"/>
      <c r="O139" s="3"/>
      <c r="R139" s="3"/>
    </row>
    <row r="140" spans="13:18" x14ac:dyDescent="0.2">
      <c r="M140" s="3"/>
      <c r="N140" s="3"/>
      <c r="O140" s="3"/>
      <c r="R140" s="3"/>
    </row>
    <row r="141" spans="13:18" x14ac:dyDescent="0.2">
      <c r="M141" s="3"/>
      <c r="N141" s="3"/>
      <c r="O141" s="3"/>
      <c r="R141" s="3"/>
    </row>
    <row r="142" spans="13:18" x14ac:dyDescent="0.2">
      <c r="M142" s="3"/>
      <c r="N142" s="3"/>
      <c r="O142" s="3"/>
      <c r="R142" s="3"/>
    </row>
    <row r="143" spans="13:18" x14ac:dyDescent="0.2">
      <c r="M143" s="3"/>
      <c r="N143" s="3"/>
      <c r="O143" s="3"/>
      <c r="R143" s="3"/>
    </row>
    <row r="144" spans="13:18" x14ac:dyDescent="0.2">
      <c r="M144" s="3"/>
      <c r="N144" s="3"/>
      <c r="O144" s="3"/>
      <c r="R144" s="3"/>
    </row>
    <row r="145" spans="13:18" x14ac:dyDescent="0.2">
      <c r="M145" s="3"/>
      <c r="N145" s="3"/>
      <c r="O145" s="3"/>
      <c r="R145" s="3"/>
    </row>
    <row r="146" spans="13:18" x14ac:dyDescent="0.2">
      <c r="M146" s="3"/>
      <c r="N146" s="3"/>
      <c r="O146" s="3"/>
      <c r="R146" s="3"/>
    </row>
    <row r="147" spans="13:18" x14ac:dyDescent="0.2">
      <c r="M147" s="3"/>
      <c r="N147" s="3"/>
      <c r="O147" s="3"/>
      <c r="R147" s="3"/>
    </row>
    <row r="148" spans="13:18" x14ac:dyDescent="0.2">
      <c r="M148" s="3"/>
      <c r="N148" s="3"/>
      <c r="O148" s="3"/>
      <c r="R148" s="3"/>
    </row>
    <row r="149" spans="13:18" x14ac:dyDescent="0.2">
      <c r="M149" s="3"/>
      <c r="N149" s="3"/>
      <c r="O149" s="3"/>
      <c r="R149" s="3"/>
    </row>
    <row r="150" spans="13:18" x14ac:dyDescent="0.2">
      <c r="M150" s="3"/>
      <c r="N150" s="3"/>
      <c r="O150" s="3"/>
      <c r="R150" s="3"/>
    </row>
    <row r="151" spans="13:18" x14ac:dyDescent="0.2">
      <c r="M151" s="3"/>
      <c r="N151" s="3"/>
      <c r="O151" s="3"/>
      <c r="R151" s="3"/>
    </row>
    <row r="152" spans="13:18" x14ac:dyDescent="0.2">
      <c r="M152" s="3"/>
      <c r="N152" s="3"/>
      <c r="O152" s="3"/>
      <c r="R152" s="3"/>
    </row>
    <row r="153" spans="13:18" x14ac:dyDescent="0.2">
      <c r="M153" s="3"/>
      <c r="N153" s="3"/>
      <c r="O153" s="3"/>
      <c r="R153" s="3"/>
    </row>
    <row r="154" spans="13:18" x14ac:dyDescent="0.2">
      <c r="M154" s="3"/>
      <c r="N154" s="3"/>
      <c r="O154" s="3"/>
      <c r="R154" s="3"/>
    </row>
    <row r="155" spans="13:18" x14ac:dyDescent="0.2">
      <c r="M155" s="3"/>
      <c r="N155" s="3"/>
      <c r="O155" s="3"/>
      <c r="R155" s="3"/>
    </row>
    <row r="156" spans="13:18" x14ac:dyDescent="0.2">
      <c r="M156" s="3"/>
      <c r="N156" s="3"/>
      <c r="O156" s="3"/>
      <c r="R156" s="3"/>
    </row>
    <row r="157" spans="13:18" x14ac:dyDescent="0.2">
      <c r="M157" s="3"/>
      <c r="N157" s="3"/>
      <c r="O157" s="3"/>
      <c r="R157" s="3"/>
    </row>
    <row r="158" spans="13:18" x14ac:dyDescent="0.2">
      <c r="M158" s="3"/>
      <c r="N158" s="3"/>
      <c r="O158" s="3"/>
      <c r="R158" s="3"/>
    </row>
    <row r="159" spans="13:18" x14ac:dyDescent="0.2">
      <c r="M159" s="3"/>
      <c r="N159" s="3"/>
      <c r="O159" s="3"/>
      <c r="R159" s="3"/>
    </row>
    <row r="160" spans="13:18" x14ac:dyDescent="0.2">
      <c r="M160" s="3"/>
      <c r="N160" s="3"/>
      <c r="O160" s="3"/>
      <c r="R160" s="3"/>
    </row>
    <row r="161" spans="13:18" x14ac:dyDescent="0.2">
      <c r="M161" s="3"/>
      <c r="N161" s="3"/>
      <c r="O161" s="3"/>
      <c r="R161" s="3"/>
    </row>
    <row r="162" spans="13:18" x14ac:dyDescent="0.2">
      <c r="M162" s="3"/>
      <c r="N162" s="3"/>
      <c r="O162" s="3"/>
      <c r="R162" s="3"/>
    </row>
    <row r="163" spans="13:18" x14ac:dyDescent="0.2">
      <c r="M163" s="3"/>
      <c r="N163" s="3"/>
      <c r="O163" s="3"/>
      <c r="R163" s="3"/>
    </row>
    <row r="164" spans="13:18" x14ac:dyDescent="0.2">
      <c r="M164" s="3"/>
      <c r="N164" s="3"/>
      <c r="O164" s="3"/>
      <c r="R164" s="3"/>
    </row>
    <row r="165" spans="13:18" x14ac:dyDescent="0.2">
      <c r="M165" s="3"/>
      <c r="N165" s="3"/>
      <c r="O165" s="3"/>
      <c r="R165" s="3"/>
    </row>
    <row r="166" spans="13:18" x14ac:dyDescent="0.2">
      <c r="M166" s="3"/>
      <c r="N166" s="3"/>
      <c r="O166" s="3"/>
      <c r="R166" s="3"/>
    </row>
    <row r="167" spans="13:18" x14ac:dyDescent="0.2">
      <c r="M167" s="3"/>
      <c r="N167" s="3"/>
      <c r="O167" s="3"/>
      <c r="R167" s="3"/>
    </row>
    <row r="168" spans="13:18" x14ac:dyDescent="0.2">
      <c r="M168" s="3"/>
      <c r="N168" s="3"/>
      <c r="O168" s="3"/>
      <c r="R168" s="3"/>
    </row>
    <row r="169" spans="13:18" x14ac:dyDescent="0.2">
      <c r="M169" s="3"/>
      <c r="N169" s="3"/>
      <c r="O169" s="3"/>
      <c r="R169" s="3"/>
    </row>
    <row r="170" spans="13:18" x14ac:dyDescent="0.2">
      <c r="M170" s="3"/>
      <c r="N170" s="3"/>
      <c r="O170" s="3"/>
      <c r="R170" s="3"/>
    </row>
    <row r="171" spans="13:18" x14ac:dyDescent="0.2">
      <c r="M171" s="3"/>
      <c r="N171" s="3"/>
      <c r="O171" s="3"/>
      <c r="R171" s="3"/>
    </row>
    <row r="172" spans="13:18" x14ac:dyDescent="0.2">
      <c r="M172" s="3"/>
      <c r="N172" s="3"/>
      <c r="O172" s="3"/>
      <c r="R172" s="3"/>
    </row>
    <row r="173" spans="13:18" x14ac:dyDescent="0.2">
      <c r="M173" s="3"/>
      <c r="N173" s="3"/>
      <c r="O173" s="3"/>
      <c r="R173" s="3"/>
    </row>
    <row r="174" spans="13:18" x14ac:dyDescent="0.2">
      <c r="M174" s="3"/>
      <c r="N174" s="3"/>
      <c r="O174" s="3"/>
      <c r="R174" s="3"/>
    </row>
    <row r="175" spans="13:18" x14ac:dyDescent="0.2">
      <c r="M175" s="3"/>
      <c r="N175" s="3"/>
      <c r="O175" s="3"/>
      <c r="R175" s="3"/>
    </row>
    <row r="176" spans="13:18" x14ac:dyDescent="0.2">
      <c r="M176" s="3"/>
      <c r="N176" s="3"/>
      <c r="O176" s="3"/>
      <c r="R176" s="3"/>
    </row>
    <row r="177" spans="13:18" x14ac:dyDescent="0.2">
      <c r="M177" s="3"/>
      <c r="N177" s="3"/>
      <c r="O177" s="3"/>
      <c r="R177" s="3"/>
    </row>
    <row r="178" spans="13:18" x14ac:dyDescent="0.2">
      <c r="M178" s="3"/>
      <c r="N178" s="3"/>
      <c r="O178" s="3"/>
      <c r="R178" s="3"/>
    </row>
    <row r="179" spans="13:18" x14ac:dyDescent="0.2">
      <c r="M179" s="3"/>
      <c r="N179" s="3"/>
      <c r="O179" s="3"/>
      <c r="R179" s="3"/>
    </row>
    <row r="180" spans="13:18" x14ac:dyDescent="0.2">
      <c r="M180" s="3"/>
      <c r="N180" s="3"/>
      <c r="O180" s="3"/>
      <c r="R180" s="3"/>
    </row>
    <row r="181" spans="13:18" x14ac:dyDescent="0.2">
      <c r="M181" s="3"/>
      <c r="N181" s="3"/>
      <c r="O181" s="3"/>
      <c r="R181" s="3"/>
    </row>
    <row r="182" spans="13:18" x14ac:dyDescent="0.2">
      <c r="M182" s="3"/>
      <c r="N182" s="3"/>
      <c r="O182" s="3"/>
      <c r="R182" s="3"/>
    </row>
    <row r="183" spans="13:18" x14ac:dyDescent="0.2">
      <c r="M183" s="3"/>
      <c r="N183" s="3"/>
      <c r="O183" s="3"/>
      <c r="R183" s="3"/>
    </row>
    <row r="184" spans="13:18" x14ac:dyDescent="0.2">
      <c r="M184" s="3"/>
      <c r="N184" s="3"/>
      <c r="O184" s="3"/>
      <c r="R184" s="3"/>
    </row>
    <row r="185" spans="13:18" x14ac:dyDescent="0.2">
      <c r="M185" s="3"/>
      <c r="N185" s="3"/>
      <c r="O185" s="3"/>
      <c r="R185" s="3"/>
    </row>
    <row r="186" spans="13:18" x14ac:dyDescent="0.2">
      <c r="M186" s="3"/>
      <c r="N186" s="3"/>
      <c r="O186" s="3"/>
      <c r="R186" s="3"/>
    </row>
    <row r="187" spans="13:18" x14ac:dyDescent="0.2">
      <c r="M187" s="3"/>
      <c r="N187" s="3"/>
      <c r="O187" s="3"/>
      <c r="R187" s="3"/>
    </row>
    <row r="188" spans="13:18" x14ac:dyDescent="0.2">
      <c r="M188" s="3"/>
      <c r="N188" s="3"/>
      <c r="O188" s="3"/>
      <c r="R188" s="3"/>
    </row>
    <row r="189" spans="13:18" x14ac:dyDescent="0.2">
      <c r="M189" s="3"/>
      <c r="N189" s="3"/>
      <c r="O189" s="3"/>
      <c r="R189" s="3"/>
    </row>
    <row r="190" spans="13:18" x14ac:dyDescent="0.2">
      <c r="M190" s="3"/>
      <c r="N190" s="3"/>
      <c r="O190" s="3"/>
      <c r="R190" s="3"/>
    </row>
    <row r="191" spans="13:18" x14ac:dyDescent="0.2">
      <c r="M191" s="3"/>
      <c r="N191" s="3"/>
      <c r="O191" s="3"/>
      <c r="R191" s="3"/>
    </row>
    <row r="192" spans="13:18" x14ac:dyDescent="0.2">
      <c r="M192" s="3"/>
      <c r="N192" s="3"/>
      <c r="O192" s="3"/>
      <c r="R192" s="3"/>
    </row>
    <row r="193" spans="13:18" x14ac:dyDescent="0.2">
      <c r="M193" s="3"/>
      <c r="N193" s="3"/>
      <c r="O193" s="3"/>
      <c r="R193" s="3"/>
    </row>
    <row r="194" spans="13:18" x14ac:dyDescent="0.2">
      <c r="M194" s="3"/>
      <c r="N194" s="3"/>
      <c r="O194" s="3"/>
      <c r="R194" s="3"/>
    </row>
    <row r="195" spans="13:18" x14ac:dyDescent="0.2">
      <c r="M195" s="3"/>
      <c r="N195" s="3"/>
      <c r="O195" s="3"/>
      <c r="R195" s="3"/>
    </row>
    <row r="196" spans="13:18" x14ac:dyDescent="0.2">
      <c r="M196" s="3"/>
      <c r="N196" s="3"/>
      <c r="O196" s="3"/>
      <c r="R196" s="3"/>
    </row>
    <row r="197" spans="13:18" x14ac:dyDescent="0.2">
      <c r="M197" s="3"/>
      <c r="N197" s="3"/>
      <c r="O197" s="3"/>
      <c r="R197" s="3"/>
    </row>
    <row r="198" spans="13:18" x14ac:dyDescent="0.2">
      <c r="M198" s="3"/>
      <c r="N198" s="3"/>
      <c r="O198" s="3"/>
      <c r="R198" s="3"/>
    </row>
    <row r="199" spans="13:18" x14ac:dyDescent="0.2">
      <c r="M199" s="3"/>
      <c r="N199" s="3"/>
      <c r="O199" s="3"/>
      <c r="R199" s="3"/>
    </row>
    <row r="200" spans="13:18" x14ac:dyDescent="0.2">
      <c r="M200" s="3"/>
      <c r="N200" s="3"/>
      <c r="O200" s="3"/>
      <c r="R200" s="3"/>
    </row>
    <row r="201" spans="13:18" x14ac:dyDescent="0.2">
      <c r="M201" s="3"/>
      <c r="N201" s="3"/>
      <c r="O201" s="3"/>
      <c r="R201" s="3"/>
    </row>
    <row r="202" spans="13:18" x14ac:dyDescent="0.2">
      <c r="M202" s="3"/>
      <c r="N202" s="3"/>
      <c r="O202" s="3"/>
      <c r="R202" s="3"/>
    </row>
    <row r="203" spans="13:18" x14ac:dyDescent="0.2">
      <c r="M203" s="3"/>
      <c r="N203" s="3"/>
      <c r="O203" s="3"/>
      <c r="R203" s="3"/>
    </row>
    <row r="204" spans="13:18" x14ac:dyDescent="0.2">
      <c r="M204" s="3"/>
      <c r="N204" s="3"/>
      <c r="O204" s="3"/>
      <c r="R204" s="3"/>
    </row>
    <row r="205" spans="13:18" x14ac:dyDescent="0.2">
      <c r="M205" s="3"/>
      <c r="N205" s="3"/>
      <c r="O205" s="3"/>
      <c r="R205" s="3"/>
    </row>
    <row r="206" spans="13:18" x14ac:dyDescent="0.2">
      <c r="M206" s="3"/>
      <c r="N206" s="3"/>
      <c r="O206" s="3"/>
      <c r="R206" s="3"/>
    </row>
    <row r="207" spans="13:18" x14ac:dyDescent="0.2">
      <c r="M207" s="3"/>
      <c r="N207" s="3"/>
      <c r="O207" s="3"/>
      <c r="R207" s="3"/>
    </row>
    <row r="208" spans="13:18" x14ac:dyDescent="0.2">
      <c r="M208" s="3"/>
      <c r="N208" s="3"/>
      <c r="O208" s="3"/>
      <c r="R208" s="3"/>
    </row>
    <row r="209" spans="13:18" x14ac:dyDescent="0.2">
      <c r="M209" s="3"/>
      <c r="N209" s="3"/>
      <c r="O209" s="3"/>
      <c r="R209" s="3"/>
    </row>
    <row r="210" spans="13:18" x14ac:dyDescent="0.2">
      <c r="M210" s="3"/>
      <c r="N210" s="3"/>
      <c r="O210" s="3"/>
      <c r="R210" s="3"/>
    </row>
    <row r="211" spans="13:18" x14ac:dyDescent="0.2">
      <c r="M211" s="3"/>
      <c r="N211" s="3"/>
      <c r="O211" s="3"/>
      <c r="R211" s="3"/>
    </row>
    <row r="212" spans="13:18" x14ac:dyDescent="0.2">
      <c r="M212" s="3"/>
      <c r="N212" s="3"/>
      <c r="O212" s="3"/>
      <c r="R212" s="3"/>
    </row>
    <row r="213" spans="13:18" x14ac:dyDescent="0.2">
      <c r="M213" s="3"/>
      <c r="N213" s="3"/>
      <c r="O213" s="3"/>
      <c r="R213" s="3"/>
    </row>
    <row r="214" spans="13:18" x14ac:dyDescent="0.2">
      <c r="M214" s="3"/>
      <c r="N214" s="3"/>
      <c r="O214" s="3"/>
      <c r="R214" s="3"/>
    </row>
    <row r="215" spans="13:18" x14ac:dyDescent="0.2">
      <c r="M215" s="3"/>
      <c r="N215" s="3"/>
      <c r="O215" s="3"/>
      <c r="R215" s="3"/>
    </row>
    <row r="216" spans="13:18" x14ac:dyDescent="0.2">
      <c r="M216" s="3"/>
      <c r="N216" s="3"/>
      <c r="O216" s="3"/>
      <c r="R216" s="3"/>
    </row>
    <row r="217" spans="13:18" x14ac:dyDescent="0.2">
      <c r="M217" s="3"/>
      <c r="N217" s="3"/>
      <c r="O217" s="3"/>
      <c r="R217" s="3"/>
    </row>
    <row r="218" spans="13:18" x14ac:dyDescent="0.2">
      <c r="M218" s="3"/>
      <c r="N218" s="3"/>
      <c r="O218" s="3"/>
      <c r="R218" s="3"/>
    </row>
    <row r="219" spans="13:18" x14ac:dyDescent="0.2">
      <c r="M219" s="3"/>
      <c r="N219" s="3"/>
      <c r="O219" s="3"/>
      <c r="R219" s="3"/>
    </row>
    <row r="220" spans="13:18" x14ac:dyDescent="0.2">
      <c r="M220" s="3"/>
      <c r="N220" s="3"/>
      <c r="O220" s="3"/>
      <c r="R220" s="3"/>
    </row>
    <row r="221" spans="13:18" x14ac:dyDescent="0.2">
      <c r="M221" s="3"/>
      <c r="N221" s="3"/>
      <c r="O221" s="3"/>
      <c r="R221" s="3"/>
    </row>
    <row r="222" spans="13:18" x14ac:dyDescent="0.2">
      <c r="M222" s="3"/>
      <c r="N222" s="3"/>
      <c r="O222" s="3"/>
      <c r="R222" s="3"/>
    </row>
    <row r="223" spans="13:18" x14ac:dyDescent="0.2">
      <c r="M223" s="3"/>
      <c r="N223" s="3"/>
      <c r="O223" s="3"/>
      <c r="R223" s="3"/>
    </row>
    <row r="224" spans="13:18" x14ac:dyDescent="0.2">
      <c r="M224" s="3"/>
      <c r="N224" s="3"/>
      <c r="O224" s="3"/>
      <c r="R224" s="3"/>
    </row>
    <row r="225" spans="13:18" x14ac:dyDescent="0.2">
      <c r="M225" s="3"/>
      <c r="N225" s="3"/>
      <c r="O225" s="3"/>
      <c r="R225" s="3"/>
    </row>
    <row r="226" spans="13:18" x14ac:dyDescent="0.2">
      <c r="M226" s="3"/>
      <c r="N226" s="3"/>
      <c r="O226" s="3"/>
      <c r="R226" s="3"/>
    </row>
    <row r="227" spans="13:18" x14ac:dyDescent="0.2">
      <c r="M227" s="3"/>
      <c r="N227" s="3"/>
      <c r="O227" s="3"/>
      <c r="R227" s="3"/>
    </row>
    <row r="228" spans="13:18" x14ac:dyDescent="0.2">
      <c r="M228" s="3"/>
      <c r="N228" s="3"/>
      <c r="O228" s="3"/>
      <c r="R228" s="3"/>
    </row>
    <row r="229" spans="13:18" x14ac:dyDescent="0.2">
      <c r="M229" s="3"/>
      <c r="N229" s="3"/>
      <c r="O229" s="3"/>
      <c r="R229" s="3"/>
    </row>
    <row r="230" spans="13:18" x14ac:dyDescent="0.2">
      <c r="M230" s="3"/>
      <c r="N230" s="3"/>
      <c r="O230" s="3"/>
      <c r="R230" s="3"/>
    </row>
    <row r="231" spans="13:18" x14ac:dyDescent="0.2">
      <c r="M231" s="3"/>
      <c r="N231" s="3"/>
      <c r="O231" s="3"/>
      <c r="R231" s="3"/>
    </row>
    <row r="232" spans="13:18" x14ac:dyDescent="0.2">
      <c r="M232" s="3"/>
      <c r="N232" s="3"/>
      <c r="O232" s="3"/>
      <c r="R232" s="3"/>
    </row>
    <row r="233" spans="13:18" x14ac:dyDescent="0.2">
      <c r="M233" s="3"/>
      <c r="N233" s="3"/>
      <c r="O233" s="3"/>
      <c r="R233" s="3"/>
    </row>
    <row r="234" spans="13:18" x14ac:dyDescent="0.2">
      <c r="M234" s="3"/>
      <c r="N234" s="3"/>
      <c r="O234" s="3"/>
      <c r="R234" s="3"/>
    </row>
    <row r="235" spans="13:18" x14ac:dyDescent="0.2">
      <c r="M235" s="3"/>
      <c r="N235" s="3"/>
      <c r="O235" s="3"/>
      <c r="R235" s="3"/>
    </row>
    <row r="236" spans="13:18" x14ac:dyDescent="0.2">
      <c r="M236" s="3"/>
      <c r="N236" s="3"/>
      <c r="O236" s="3"/>
      <c r="R236" s="3"/>
    </row>
    <row r="237" spans="13:18" x14ac:dyDescent="0.2">
      <c r="M237" s="3"/>
      <c r="N237" s="3"/>
      <c r="O237" s="3"/>
      <c r="R237" s="3"/>
    </row>
    <row r="238" spans="13:18" x14ac:dyDescent="0.2">
      <c r="M238" s="3"/>
      <c r="N238" s="3"/>
      <c r="O238" s="3"/>
      <c r="R238" s="3"/>
    </row>
    <row r="239" spans="13:18" x14ac:dyDescent="0.2">
      <c r="M239" s="3"/>
      <c r="N239" s="3"/>
      <c r="O239" s="3"/>
      <c r="R239" s="3"/>
    </row>
    <row r="240" spans="13:18" x14ac:dyDescent="0.2">
      <c r="M240" s="3"/>
      <c r="N240" s="3"/>
      <c r="O240" s="3"/>
      <c r="R240" s="3"/>
    </row>
    <row r="241" spans="13:18" x14ac:dyDescent="0.2">
      <c r="M241" s="3"/>
      <c r="N241" s="3"/>
      <c r="O241" s="3"/>
      <c r="R241" s="3"/>
    </row>
    <row r="242" spans="13:18" x14ac:dyDescent="0.2">
      <c r="M242" s="3"/>
      <c r="N242" s="3"/>
      <c r="O242" s="3"/>
      <c r="R242" s="3"/>
    </row>
    <row r="243" spans="13:18" x14ac:dyDescent="0.2">
      <c r="M243" s="3"/>
      <c r="N243" s="3"/>
      <c r="O243" s="3"/>
      <c r="R243" s="3"/>
    </row>
    <row r="244" spans="13:18" x14ac:dyDescent="0.2">
      <c r="M244" s="3"/>
      <c r="N244" s="3"/>
      <c r="O244" s="3"/>
      <c r="R244" s="3"/>
    </row>
    <row r="245" spans="13:18" x14ac:dyDescent="0.2">
      <c r="M245" s="3"/>
      <c r="N245" s="3"/>
      <c r="O245" s="3"/>
      <c r="R245" s="3"/>
    </row>
    <row r="246" spans="13:18" x14ac:dyDescent="0.2">
      <c r="M246" s="3"/>
      <c r="N246" s="3"/>
      <c r="O246" s="3"/>
      <c r="R246" s="3"/>
    </row>
    <row r="247" spans="13:18" x14ac:dyDescent="0.2">
      <c r="M247" s="3"/>
      <c r="N247" s="3"/>
      <c r="O247" s="3"/>
      <c r="R247" s="3"/>
    </row>
    <row r="248" spans="13:18" x14ac:dyDescent="0.2">
      <c r="M248" s="3"/>
      <c r="N248" s="3"/>
      <c r="O248" s="3"/>
      <c r="R248" s="3"/>
    </row>
    <row r="249" spans="13:18" x14ac:dyDescent="0.2">
      <c r="M249" s="3"/>
      <c r="N249" s="3"/>
      <c r="O249" s="3"/>
      <c r="R249" s="3"/>
    </row>
    <row r="250" spans="13:18" x14ac:dyDescent="0.2">
      <c r="M250" s="3"/>
      <c r="N250" s="3"/>
      <c r="O250" s="3"/>
      <c r="R250" s="3"/>
    </row>
    <row r="251" spans="13:18" x14ac:dyDescent="0.2">
      <c r="M251" s="3"/>
      <c r="N251" s="3"/>
      <c r="O251" s="3"/>
      <c r="R251" s="3"/>
    </row>
    <row r="252" spans="13:18" x14ac:dyDescent="0.2">
      <c r="M252" s="3"/>
      <c r="N252" s="3"/>
      <c r="O252" s="3"/>
      <c r="R252" s="3"/>
    </row>
    <row r="253" spans="13:18" x14ac:dyDescent="0.2">
      <c r="M253" s="3"/>
      <c r="N253" s="3"/>
      <c r="O253" s="3"/>
      <c r="R253" s="3"/>
    </row>
    <row r="254" spans="13:18" x14ac:dyDescent="0.2">
      <c r="M254" s="3"/>
      <c r="N254" s="3"/>
      <c r="O254" s="3"/>
      <c r="R254" s="3"/>
    </row>
    <row r="255" spans="13:18" x14ac:dyDescent="0.2">
      <c r="M255" s="3"/>
      <c r="N255" s="3"/>
      <c r="O255" s="3"/>
      <c r="R255" s="3"/>
    </row>
    <row r="256" spans="13:18" x14ac:dyDescent="0.2">
      <c r="M256" s="3"/>
      <c r="N256" s="3"/>
      <c r="O256" s="3"/>
      <c r="R256" s="3"/>
    </row>
    <row r="257" spans="13:18" x14ac:dyDescent="0.2">
      <c r="M257" s="3"/>
      <c r="N257" s="3"/>
      <c r="O257" s="3"/>
      <c r="R257" s="3"/>
    </row>
    <row r="258" spans="13:18" x14ac:dyDescent="0.2">
      <c r="M258" s="3"/>
      <c r="N258" s="3"/>
      <c r="O258" s="3"/>
      <c r="R258" s="3"/>
    </row>
    <row r="259" spans="13:18" x14ac:dyDescent="0.2">
      <c r="M259" s="3"/>
      <c r="N259" s="3"/>
      <c r="O259" s="3"/>
      <c r="R259" s="3"/>
    </row>
    <row r="260" spans="13:18" x14ac:dyDescent="0.2">
      <c r="M260" s="3"/>
      <c r="N260" s="3"/>
      <c r="O260" s="3"/>
      <c r="R260" s="3"/>
    </row>
    <row r="261" spans="13:18" x14ac:dyDescent="0.2">
      <c r="M261" s="3"/>
      <c r="N261" s="3"/>
      <c r="O261" s="3"/>
      <c r="R261" s="3"/>
    </row>
    <row r="262" spans="13:18" x14ac:dyDescent="0.2">
      <c r="M262" s="3"/>
      <c r="N262" s="3"/>
      <c r="O262" s="3"/>
      <c r="R262" s="3"/>
    </row>
    <row r="263" spans="13:18" x14ac:dyDescent="0.2">
      <c r="M263" s="3"/>
      <c r="N263" s="3"/>
      <c r="O263" s="3"/>
      <c r="R263" s="3"/>
    </row>
    <row r="264" spans="13:18" x14ac:dyDescent="0.2">
      <c r="M264" s="3"/>
      <c r="N264" s="3"/>
      <c r="O264" s="3"/>
      <c r="R264" s="3"/>
    </row>
    <row r="265" spans="13:18" x14ac:dyDescent="0.2">
      <c r="M265" s="3"/>
      <c r="N265" s="3"/>
      <c r="O265" s="3"/>
      <c r="R265" s="3"/>
    </row>
    <row r="266" spans="13:18" x14ac:dyDescent="0.2">
      <c r="M266" s="3"/>
      <c r="N266" s="3"/>
      <c r="O266" s="3"/>
      <c r="R266" s="3"/>
    </row>
    <row r="267" spans="13:18" x14ac:dyDescent="0.2">
      <c r="M267" s="3"/>
      <c r="N267" s="3"/>
      <c r="O267" s="3"/>
      <c r="R267" s="3"/>
    </row>
    <row r="268" spans="13:18" x14ac:dyDescent="0.2">
      <c r="M268" s="3"/>
      <c r="N268" s="3"/>
      <c r="O268" s="3"/>
      <c r="R268" s="3"/>
    </row>
    <row r="269" spans="13:18" x14ac:dyDescent="0.2">
      <c r="M269" s="3"/>
      <c r="N269" s="3"/>
      <c r="O269" s="3"/>
      <c r="R269" s="3"/>
    </row>
    <row r="270" spans="13:18" x14ac:dyDescent="0.2">
      <c r="M270" s="3"/>
      <c r="N270" s="3"/>
      <c r="O270" s="3"/>
      <c r="R270" s="3"/>
    </row>
    <row r="271" spans="13:18" x14ac:dyDescent="0.2">
      <c r="M271" s="3"/>
      <c r="N271" s="3"/>
      <c r="O271" s="3"/>
      <c r="R271" s="3"/>
    </row>
    <row r="272" spans="13:18" x14ac:dyDescent="0.2">
      <c r="M272" s="3"/>
      <c r="N272" s="3"/>
      <c r="O272" s="3"/>
      <c r="R272" s="3"/>
    </row>
    <row r="273" spans="13:18" x14ac:dyDescent="0.2">
      <c r="M273" s="3"/>
      <c r="N273" s="3"/>
      <c r="O273" s="3"/>
      <c r="R273" s="3"/>
    </row>
    <row r="274" spans="13:18" x14ac:dyDescent="0.2">
      <c r="M274" s="3"/>
      <c r="N274" s="3"/>
      <c r="O274" s="3"/>
      <c r="R274" s="3"/>
    </row>
    <row r="275" spans="13:18" x14ac:dyDescent="0.2">
      <c r="M275" s="3"/>
      <c r="N275" s="3"/>
      <c r="O275" s="3"/>
      <c r="R275" s="3"/>
    </row>
    <row r="276" spans="13:18" x14ac:dyDescent="0.2">
      <c r="M276" s="3"/>
      <c r="N276" s="3"/>
      <c r="O276" s="3"/>
      <c r="R276" s="3"/>
    </row>
    <row r="277" spans="13:18" x14ac:dyDescent="0.2">
      <c r="M277" s="3"/>
      <c r="N277" s="3"/>
      <c r="O277" s="3"/>
      <c r="R277" s="3"/>
    </row>
    <row r="278" spans="13:18" x14ac:dyDescent="0.2">
      <c r="M278" s="3"/>
      <c r="N278" s="3"/>
      <c r="O278" s="3"/>
      <c r="R278" s="3"/>
    </row>
    <row r="279" spans="13:18" x14ac:dyDescent="0.2">
      <c r="M279" s="3"/>
      <c r="N279" s="3"/>
      <c r="O279" s="3"/>
      <c r="R279" s="3"/>
    </row>
    <row r="280" spans="13:18" x14ac:dyDescent="0.2">
      <c r="M280" s="3"/>
      <c r="N280" s="3"/>
      <c r="O280" s="3"/>
      <c r="R280" s="3"/>
    </row>
    <row r="281" spans="13:18" x14ac:dyDescent="0.2">
      <c r="M281" s="3"/>
      <c r="N281" s="3"/>
      <c r="O281" s="3"/>
      <c r="R281" s="3"/>
    </row>
    <row r="282" spans="13:18" x14ac:dyDescent="0.2">
      <c r="M282" s="3"/>
      <c r="N282" s="3"/>
      <c r="O282" s="3"/>
      <c r="R282" s="3"/>
    </row>
    <row r="283" spans="13:18" x14ac:dyDescent="0.2">
      <c r="M283" s="3"/>
      <c r="N283" s="3"/>
      <c r="O283" s="3"/>
      <c r="R283" s="3"/>
    </row>
    <row r="284" spans="13:18" x14ac:dyDescent="0.2">
      <c r="M284" s="3"/>
      <c r="N284" s="3"/>
      <c r="O284" s="3"/>
      <c r="R284" s="3"/>
    </row>
    <row r="285" spans="13:18" x14ac:dyDescent="0.2">
      <c r="M285" s="3"/>
      <c r="N285" s="3"/>
      <c r="O285" s="3"/>
      <c r="R285" s="3"/>
    </row>
    <row r="286" spans="13:18" x14ac:dyDescent="0.2">
      <c r="M286" s="3"/>
      <c r="N286" s="3"/>
      <c r="O286" s="3"/>
      <c r="R286" s="3"/>
    </row>
    <row r="287" spans="13:18" x14ac:dyDescent="0.2">
      <c r="M287" s="3"/>
      <c r="N287" s="3"/>
      <c r="O287" s="3"/>
      <c r="R287" s="3"/>
    </row>
    <row r="288" spans="13:18" x14ac:dyDescent="0.2">
      <c r="M288" s="3"/>
      <c r="N288" s="3"/>
      <c r="O288" s="3"/>
      <c r="R288" s="3"/>
    </row>
    <row r="289" spans="13:18" x14ac:dyDescent="0.2">
      <c r="M289" s="3"/>
      <c r="N289" s="3"/>
      <c r="O289" s="3"/>
      <c r="R289" s="3"/>
    </row>
    <row r="290" spans="13:18" x14ac:dyDescent="0.2">
      <c r="M290" s="3"/>
      <c r="N290" s="3"/>
      <c r="O290" s="3"/>
      <c r="R290" s="3"/>
    </row>
    <row r="291" spans="13:18" x14ac:dyDescent="0.2">
      <c r="M291" s="3"/>
      <c r="N291" s="3"/>
      <c r="O291" s="3"/>
      <c r="R291" s="3"/>
    </row>
    <row r="292" spans="13:18" x14ac:dyDescent="0.2">
      <c r="M292" s="3"/>
      <c r="N292" s="3"/>
      <c r="O292" s="3"/>
      <c r="R292" s="3"/>
    </row>
    <row r="293" spans="13:18" x14ac:dyDescent="0.2">
      <c r="M293" s="3"/>
      <c r="N293" s="3"/>
      <c r="O293" s="3"/>
      <c r="R293" s="3"/>
    </row>
    <row r="294" spans="13:18" x14ac:dyDescent="0.2">
      <c r="M294" s="3"/>
      <c r="N294" s="3"/>
      <c r="O294" s="3"/>
      <c r="R294" s="3"/>
    </row>
    <row r="295" spans="13:18" x14ac:dyDescent="0.2">
      <c r="M295" s="3"/>
      <c r="N295" s="3"/>
      <c r="O295" s="3"/>
      <c r="R295" s="3"/>
    </row>
    <row r="296" spans="13:18" x14ac:dyDescent="0.2">
      <c r="M296" s="3"/>
      <c r="N296" s="3"/>
      <c r="O296" s="3"/>
      <c r="R296" s="3"/>
    </row>
    <row r="297" spans="13:18" x14ac:dyDescent="0.2">
      <c r="M297" s="3"/>
      <c r="N297" s="3"/>
      <c r="O297" s="3"/>
      <c r="R297" s="3"/>
    </row>
    <row r="298" spans="13:18" x14ac:dyDescent="0.2">
      <c r="M298" s="3"/>
      <c r="N298" s="3"/>
      <c r="O298" s="3"/>
      <c r="R298" s="3"/>
    </row>
    <row r="299" spans="13:18" x14ac:dyDescent="0.2">
      <c r="M299" s="3"/>
      <c r="N299" s="3"/>
      <c r="O299" s="3"/>
      <c r="R299" s="3"/>
    </row>
    <row r="300" spans="13:18" x14ac:dyDescent="0.2">
      <c r="M300" s="3"/>
      <c r="N300" s="3"/>
      <c r="O300" s="3"/>
      <c r="R300" s="3"/>
    </row>
    <row r="301" spans="13:18" x14ac:dyDescent="0.2">
      <c r="M301" s="3"/>
      <c r="N301" s="3"/>
      <c r="O301" s="3"/>
      <c r="R301" s="3"/>
    </row>
    <row r="302" spans="13:18" x14ac:dyDescent="0.2">
      <c r="M302" s="3"/>
      <c r="N302" s="3"/>
      <c r="O302" s="3"/>
      <c r="R302" s="3"/>
    </row>
    <row r="303" spans="13:18" x14ac:dyDescent="0.2">
      <c r="M303" s="3"/>
      <c r="N303" s="3"/>
      <c r="O303" s="3"/>
      <c r="R303" s="3"/>
    </row>
    <row r="304" spans="13:18" x14ac:dyDescent="0.2">
      <c r="M304" s="3"/>
      <c r="N304" s="3"/>
      <c r="O304" s="3"/>
      <c r="R304" s="3"/>
    </row>
    <row r="305" spans="13:18" x14ac:dyDescent="0.2">
      <c r="M305" s="3"/>
      <c r="N305" s="3"/>
      <c r="O305" s="3"/>
      <c r="R305" s="3"/>
    </row>
    <row r="306" spans="13:18" x14ac:dyDescent="0.2">
      <c r="M306" s="3"/>
      <c r="N306" s="3"/>
      <c r="O306" s="3"/>
      <c r="R306" s="3"/>
    </row>
    <row r="307" spans="13:18" x14ac:dyDescent="0.2">
      <c r="M307" s="3"/>
      <c r="N307" s="3"/>
      <c r="O307" s="3"/>
      <c r="R307" s="3"/>
    </row>
    <row r="308" spans="13:18" x14ac:dyDescent="0.2">
      <c r="M308" s="3"/>
      <c r="N308" s="3"/>
      <c r="O308" s="3"/>
      <c r="R308" s="3"/>
    </row>
    <row r="309" spans="13:18" x14ac:dyDescent="0.2">
      <c r="M309" s="3"/>
      <c r="N309" s="3"/>
      <c r="O309" s="3"/>
      <c r="R309" s="3"/>
    </row>
    <row r="310" spans="13:18" x14ac:dyDescent="0.2">
      <c r="M310" s="3"/>
      <c r="N310" s="3"/>
      <c r="O310" s="3"/>
      <c r="R310" s="3"/>
    </row>
    <row r="311" spans="13:18" x14ac:dyDescent="0.2">
      <c r="M311" s="3"/>
      <c r="N311" s="3"/>
      <c r="O311" s="3"/>
      <c r="R311" s="3"/>
    </row>
    <row r="312" spans="13:18" x14ac:dyDescent="0.2">
      <c r="M312" s="3"/>
      <c r="N312" s="3"/>
      <c r="O312" s="3"/>
      <c r="R312" s="3"/>
    </row>
    <row r="313" spans="13:18" x14ac:dyDescent="0.2">
      <c r="M313" s="3"/>
      <c r="N313" s="3"/>
      <c r="O313" s="3"/>
      <c r="R313" s="3"/>
    </row>
    <row r="314" spans="13:18" x14ac:dyDescent="0.2">
      <c r="M314" s="3"/>
      <c r="N314" s="3"/>
      <c r="O314" s="3"/>
      <c r="R314" s="3"/>
    </row>
  </sheetData>
  <mergeCells count="3">
    <mergeCell ref="A49:D49"/>
    <mergeCell ref="A48:D48"/>
    <mergeCell ref="A1:R1"/>
  </mergeCells>
  <phoneticPr fontId="36" type="noConversion"/>
  <printOptions horizontalCentered="1" verticalCentered="1"/>
  <pageMargins left="0.7" right="0.7" top="0.75" bottom="0.75" header="0.3" footer="0.3"/>
  <pageSetup scale="16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64"/>
  <sheetViews>
    <sheetView tabSelected="1" view="pageBreakPreview" topLeftCell="D1" zoomScale="60" zoomScaleNormal="55" workbookViewId="0">
      <pane ySplit="1" topLeftCell="A2" activePane="bottomLeft" state="frozen"/>
      <selection pane="bottomLeft" activeCell="M2" sqref="M2:Q6"/>
    </sheetView>
  </sheetViews>
  <sheetFormatPr defaultColWidth="8.88671875" defaultRowHeight="15" x14ac:dyDescent="0.2"/>
  <cols>
    <col min="1" max="1" width="6.109375" style="14" customWidth="1"/>
    <col min="2" max="2" width="13.6640625" style="3" customWidth="1"/>
    <col min="3" max="3" width="15.88671875" style="3" customWidth="1"/>
    <col min="4" max="4" width="16.109375" style="3" customWidth="1"/>
    <col min="5" max="5" width="77.88671875" style="3" customWidth="1"/>
    <col min="6" max="6" width="11.109375" style="39" customWidth="1"/>
    <col min="7" max="7" width="12.44140625" style="3" customWidth="1"/>
    <col min="8" max="8" width="13.44140625" style="3" customWidth="1"/>
    <col min="9" max="9" width="17.5546875" style="6" customWidth="1"/>
    <col min="10" max="10" width="13" style="6" customWidth="1"/>
    <col min="11" max="11" width="15.109375" style="6" customWidth="1"/>
    <col min="12" max="15" width="12" style="6" customWidth="1"/>
    <col min="16" max="16" width="11.88671875" style="3" customWidth="1"/>
    <col min="17" max="17" width="13.88671875" style="3" customWidth="1"/>
    <col min="18" max="18" width="15.6640625" style="12" customWidth="1"/>
    <col min="19" max="19" width="8.88671875" style="3"/>
    <col min="20" max="20" width="29.6640625" style="3" customWidth="1"/>
    <col min="21" max="21" width="28" style="3" customWidth="1"/>
    <col min="22" max="16384" width="8.88671875" style="3"/>
  </cols>
  <sheetData>
    <row r="1" spans="1:26" s="93" customFormat="1" ht="27" thickBot="1" x14ac:dyDescent="0.45">
      <c r="A1" s="129" t="s">
        <v>19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  <c r="N1" s="130"/>
      <c r="O1" s="130"/>
      <c r="P1" s="130"/>
      <c r="Q1" s="130"/>
      <c r="R1" s="130"/>
      <c r="S1" s="95"/>
      <c r="T1" s="92"/>
      <c r="Z1" s="94"/>
    </row>
    <row r="2" spans="1:26" s="6" customFormat="1" ht="16.5" thickBot="1" x14ac:dyDescent="0.25">
      <c r="A2" s="31"/>
      <c r="B2" s="32"/>
      <c r="C2" s="32"/>
      <c r="F2" s="38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95"/>
    </row>
    <row r="3" spans="1:26" s="91" customFormat="1" ht="19.5" thickBot="1" x14ac:dyDescent="0.25">
      <c r="A3" s="34"/>
      <c r="B3" s="33"/>
      <c r="C3" s="33"/>
      <c r="D3" s="27" t="s">
        <v>9</v>
      </c>
      <c r="E3" s="30" t="s">
        <v>148</v>
      </c>
      <c r="F3" s="113"/>
      <c r="G3" s="95"/>
      <c r="H3" s="95"/>
      <c r="I3" s="95"/>
      <c r="J3" s="95"/>
      <c r="K3" s="95"/>
      <c r="L3" s="95"/>
      <c r="M3" s="95"/>
      <c r="N3" s="95"/>
      <c r="O3" s="95"/>
      <c r="P3" s="95"/>
      <c r="Q3" s="95"/>
      <c r="R3" s="95"/>
      <c r="S3" s="95"/>
      <c r="T3" s="95"/>
    </row>
    <row r="4" spans="1:26" s="91" customFormat="1" ht="18.600000000000001" customHeight="1" thickBot="1" x14ac:dyDescent="0.25">
      <c r="A4" s="34"/>
      <c r="B4" s="33"/>
      <c r="C4" s="33"/>
      <c r="D4" s="27" t="s">
        <v>10</v>
      </c>
      <c r="E4" s="30" t="s">
        <v>147</v>
      </c>
      <c r="F4" s="113"/>
      <c r="G4" s="95"/>
      <c r="H4" s="95"/>
      <c r="I4" s="95"/>
      <c r="J4" s="95"/>
      <c r="K4" s="95"/>
      <c r="L4" s="95"/>
      <c r="M4" s="32"/>
      <c r="N4" s="32"/>
      <c r="O4" s="32"/>
      <c r="P4" s="32"/>
      <c r="Q4" s="32"/>
      <c r="R4" s="95"/>
      <c r="S4" s="95"/>
      <c r="T4" s="95"/>
    </row>
    <row r="5" spans="1:26" s="91" customFormat="1" ht="19.5" thickBot="1" x14ac:dyDescent="0.25">
      <c r="A5" s="34"/>
      <c r="B5" s="33"/>
      <c r="C5" s="33"/>
      <c r="D5" s="27" t="s">
        <v>18</v>
      </c>
      <c r="E5" s="30" t="s">
        <v>26</v>
      </c>
      <c r="F5" s="113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5"/>
      <c r="S5" s="95"/>
      <c r="T5" s="95"/>
    </row>
    <row r="6" spans="1:26" s="91" customFormat="1" ht="19.5" thickBot="1" x14ac:dyDescent="0.25">
      <c r="A6" s="34"/>
      <c r="B6" s="33"/>
      <c r="C6" s="33"/>
      <c r="D6" s="27" t="s">
        <v>11</v>
      </c>
      <c r="E6" s="29">
        <v>45184</v>
      </c>
      <c r="F6" s="113"/>
      <c r="G6" s="95"/>
      <c r="H6" s="95"/>
      <c r="I6" s="95"/>
      <c r="J6" s="95"/>
      <c r="K6" s="95"/>
      <c r="L6" s="95"/>
      <c r="M6" s="32"/>
      <c r="N6" s="32"/>
      <c r="O6" s="32"/>
      <c r="P6" s="32"/>
      <c r="Q6" s="32"/>
      <c r="R6" s="95"/>
      <c r="S6" s="95"/>
      <c r="T6" s="95"/>
    </row>
    <row r="7" spans="1:26" s="91" customFormat="1" ht="19.5" thickBot="1" x14ac:dyDescent="0.25">
      <c r="A7" s="114"/>
      <c r="B7" s="97"/>
      <c r="C7" s="97"/>
      <c r="E7" s="5"/>
      <c r="F7" s="113"/>
      <c r="G7" s="97"/>
      <c r="H7" s="95"/>
      <c r="I7" s="95"/>
      <c r="J7" s="95"/>
      <c r="K7" s="95"/>
      <c r="L7" s="95"/>
      <c r="M7" s="95"/>
      <c r="N7" s="95"/>
      <c r="O7" s="95"/>
      <c r="P7" s="95"/>
      <c r="Q7" s="95"/>
      <c r="R7" s="95"/>
      <c r="S7" s="95"/>
      <c r="T7" s="95"/>
    </row>
    <row r="8" spans="1:26" s="91" customFormat="1" ht="53.65" customHeight="1" thickBot="1" x14ac:dyDescent="0.25">
      <c r="A8" s="110" t="s">
        <v>2</v>
      </c>
      <c r="B8" s="110" t="s">
        <v>20</v>
      </c>
      <c r="C8" s="110" t="s">
        <v>17</v>
      </c>
      <c r="D8" s="110" t="s">
        <v>21</v>
      </c>
      <c r="E8" s="111" t="s">
        <v>0</v>
      </c>
      <c r="F8" s="110" t="s">
        <v>7</v>
      </c>
      <c r="G8" s="110" t="s">
        <v>8</v>
      </c>
      <c r="H8" s="112" t="s">
        <v>3</v>
      </c>
      <c r="I8" s="112" t="s">
        <v>4</v>
      </c>
      <c r="J8" s="112" t="s">
        <v>14</v>
      </c>
      <c r="K8" s="112" t="s">
        <v>15</v>
      </c>
      <c r="L8" s="112" t="s">
        <v>27</v>
      </c>
      <c r="M8" s="112" t="s">
        <v>28</v>
      </c>
      <c r="N8" s="112" t="s">
        <v>12</v>
      </c>
      <c r="O8" s="112" t="s">
        <v>13</v>
      </c>
      <c r="P8" s="112" t="s">
        <v>1</v>
      </c>
      <c r="Q8" s="112" t="s">
        <v>5</v>
      </c>
      <c r="R8" s="112" t="s">
        <v>6</v>
      </c>
      <c r="S8" s="95"/>
    </row>
    <row r="9" spans="1:26" s="91" customFormat="1" ht="19.899999999999999" customHeight="1" thickBot="1" x14ac:dyDescent="0.25">
      <c r="A9" s="84" t="str">
        <f>IF(I9&lt;&gt;"",1+MAX($A$3:A7),"")</f>
        <v/>
      </c>
      <c r="B9" s="85"/>
      <c r="C9" s="85"/>
      <c r="D9" s="86" t="s">
        <v>22</v>
      </c>
      <c r="E9" s="87" t="s">
        <v>23</v>
      </c>
      <c r="F9" s="88"/>
      <c r="G9" s="89"/>
      <c r="H9" s="89"/>
      <c r="I9" s="89"/>
      <c r="J9" s="89"/>
      <c r="K9" s="89"/>
      <c r="L9" s="89"/>
      <c r="M9" s="89"/>
      <c r="N9" s="89"/>
      <c r="O9" s="89"/>
      <c r="P9" s="89"/>
      <c r="Q9" s="89"/>
      <c r="R9" s="90">
        <f>SUM(Q11:Q97)</f>
        <v>37784.489002666669</v>
      </c>
    </row>
    <row r="10" spans="1:26" s="91" customFormat="1" ht="15.75" x14ac:dyDescent="0.2">
      <c r="A10" s="99" t="str">
        <f>IF(I10&lt;&gt;"",1+MAX($A$3:A9),"")</f>
        <v/>
      </c>
      <c r="B10" s="115"/>
      <c r="C10" s="116"/>
      <c r="D10" s="6"/>
      <c r="E10" s="18"/>
      <c r="F10" s="37"/>
      <c r="G10" s="22"/>
      <c r="H10" s="22"/>
      <c r="I10" s="22"/>
      <c r="J10" s="22"/>
      <c r="K10" s="17"/>
      <c r="L10" s="17"/>
      <c r="M10" s="17"/>
      <c r="N10" s="126"/>
      <c r="O10" s="17"/>
      <c r="P10" s="1"/>
      <c r="Q10" s="2"/>
      <c r="R10" s="7"/>
      <c r="S10" s="95"/>
      <c r="T10" s="95"/>
    </row>
    <row r="11" spans="1:26" s="6" customFormat="1" ht="18.75" x14ac:dyDescent="0.2">
      <c r="A11" s="99" t="str">
        <f>IF(I11&lt;&gt;"",1+MAX($A$3:A10),"")</f>
        <v/>
      </c>
      <c r="B11" s="99"/>
      <c r="C11" s="99"/>
      <c r="D11" s="105"/>
      <c r="E11" s="25" t="s">
        <v>24</v>
      </c>
      <c r="F11" s="100"/>
      <c r="G11" s="106"/>
      <c r="H11" s="100"/>
      <c r="I11" s="23"/>
      <c r="J11" s="23"/>
      <c r="K11" s="23"/>
      <c r="L11" s="107"/>
      <c r="M11" s="107"/>
      <c r="N11" s="124"/>
      <c r="O11" s="23"/>
      <c r="P11" s="23"/>
      <c r="Q11" s="24"/>
      <c r="R11" s="16"/>
      <c r="S11" s="95"/>
      <c r="T11" s="95"/>
    </row>
    <row r="12" spans="1:26" s="6" customFormat="1" ht="15.75" x14ac:dyDescent="0.2">
      <c r="A12" s="99" t="str">
        <f>IF(I12&lt;&gt;"",1+MAX($A$3:A11),"")</f>
        <v/>
      </c>
      <c r="B12" s="104"/>
      <c r="C12" s="104"/>
      <c r="D12" s="105"/>
      <c r="E12" s="108"/>
      <c r="F12" s="100"/>
      <c r="G12" s="106"/>
      <c r="H12" s="100"/>
      <c r="I12" s="23"/>
      <c r="J12" s="23"/>
      <c r="K12" s="23"/>
      <c r="L12" s="107"/>
      <c r="M12" s="107"/>
      <c r="N12" s="124"/>
      <c r="O12" s="23"/>
      <c r="P12" s="23"/>
      <c r="Q12" s="24"/>
      <c r="R12" s="16"/>
    </row>
    <row r="13" spans="1:26" s="6" customFormat="1" ht="15.75" x14ac:dyDescent="0.2">
      <c r="A13" s="99" t="str">
        <f>IF(I13&lt;&gt;"",1+MAX($A$3:A12),"")</f>
        <v/>
      </c>
      <c r="B13" s="99"/>
      <c r="C13" s="99"/>
      <c r="D13" s="105"/>
      <c r="E13" s="26" t="s">
        <v>116</v>
      </c>
      <c r="F13" s="100"/>
      <c r="G13" s="106"/>
      <c r="H13" s="100"/>
      <c r="I13" s="23"/>
      <c r="J13" s="23"/>
      <c r="K13" s="23"/>
      <c r="L13" s="107"/>
      <c r="M13" s="107"/>
      <c r="N13" s="124"/>
      <c r="O13" s="23"/>
      <c r="P13" s="23"/>
      <c r="Q13" s="24"/>
      <c r="R13" s="16"/>
    </row>
    <row r="14" spans="1:26" s="6" customFormat="1" ht="15.75" x14ac:dyDescent="0.2">
      <c r="A14" s="99" t="str">
        <f>IF(I14&lt;&gt;"",1+MAX($A$3:A13),"")</f>
        <v/>
      </c>
      <c r="B14" s="104"/>
      <c r="C14" s="104"/>
      <c r="D14" s="105"/>
      <c r="E14" s="108"/>
      <c r="F14" s="100"/>
      <c r="G14" s="106"/>
      <c r="H14" s="100"/>
      <c r="I14" s="23"/>
      <c r="J14" s="23"/>
      <c r="K14" s="23"/>
      <c r="L14" s="107"/>
      <c r="M14" s="107"/>
      <c r="N14" s="124"/>
      <c r="O14" s="23"/>
      <c r="P14" s="23"/>
      <c r="Q14" s="24"/>
      <c r="R14" s="40"/>
      <c r="S14" s="41"/>
    </row>
    <row r="15" spans="1:26" s="6" customFormat="1" ht="15.75" x14ac:dyDescent="0.2">
      <c r="A15" s="99">
        <f>IF(I15&lt;&gt;"",1+MAX($A$3:A14),"")</f>
        <v>1</v>
      </c>
      <c r="B15" s="104" t="s">
        <v>69</v>
      </c>
      <c r="C15" s="104" t="s">
        <v>68</v>
      </c>
      <c r="D15" s="105"/>
      <c r="E15" s="108" t="s">
        <v>164</v>
      </c>
      <c r="F15" s="100">
        <v>41</v>
      </c>
      <c r="G15" s="106">
        <v>0</v>
      </c>
      <c r="H15" s="100">
        <f t="shared" ref="H15:H17" si="0">F15*(1+G15)</f>
        <v>41</v>
      </c>
      <c r="I15" s="23" t="s">
        <v>16</v>
      </c>
      <c r="J15" s="23">
        <v>25</v>
      </c>
      <c r="K15" s="23">
        <f t="shared" ref="K15" si="1">J15*H15</f>
        <v>1025</v>
      </c>
      <c r="L15" s="107">
        <v>8.7500000000000008E-2</v>
      </c>
      <c r="M15" s="107">
        <f t="shared" ref="M15:M22" si="2">L15*H15</f>
        <v>3.5875000000000004</v>
      </c>
      <c r="N15" s="124">
        <v>7.0000000000000009</v>
      </c>
      <c r="O15" s="23">
        <f>N15*H15</f>
        <v>287.00000000000006</v>
      </c>
      <c r="P15" s="23">
        <f t="shared" ref="P15:P22" si="3">J15+N15</f>
        <v>32</v>
      </c>
      <c r="Q15" s="24">
        <f>P15*H15</f>
        <v>1312</v>
      </c>
      <c r="R15" s="40"/>
      <c r="S15" s="41"/>
    </row>
    <row r="16" spans="1:26" s="6" customFormat="1" ht="15.75" x14ac:dyDescent="0.2">
      <c r="A16" s="99">
        <f>IF(I16&lt;&gt;"",1+MAX($A$3:A15),"")</f>
        <v>2</v>
      </c>
      <c r="B16" s="104" t="s">
        <v>69</v>
      </c>
      <c r="C16" s="104" t="s">
        <v>68</v>
      </c>
      <c r="D16" s="105"/>
      <c r="E16" s="108" t="s">
        <v>62</v>
      </c>
      <c r="F16" s="100">
        <v>4</v>
      </c>
      <c r="G16" s="106">
        <v>0</v>
      </c>
      <c r="H16" s="100">
        <f t="shared" si="0"/>
        <v>4</v>
      </c>
      <c r="I16" s="23" t="s">
        <v>16</v>
      </c>
      <c r="J16" s="23">
        <v>28</v>
      </c>
      <c r="K16" s="23">
        <f t="shared" ref="K16:K17" si="4">J16*H16</f>
        <v>112</v>
      </c>
      <c r="L16" s="107">
        <v>9.8000000000000004E-2</v>
      </c>
      <c r="M16" s="107">
        <f t="shared" si="2"/>
        <v>0.39200000000000002</v>
      </c>
      <c r="N16" s="124">
        <v>7.8400000000000007</v>
      </c>
      <c r="O16" s="23">
        <f t="shared" ref="O16:O17" si="5">N16*H16</f>
        <v>31.360000000000003</v>
      </c>
      <c r="P16" s="23">
        <f t="shared" si="3"/>
        <v>35.840000000000003</v>
      </c>
      <c r="Q16" s="24">
        <f t="shared" ref="Q16:Q17" si="6">P16*H16</f>
        <v>143.36000000000001</v>
      </c>
      <c r="R16" s="40"/>
      <c r="S16" s="41"/>
    </row>
    <row r="17" spans="1:19" s="6" customFormat="1" ht="15.75" x14ac:dyDescent="0.2">
      <c r="A17" s="99">
        <f>IF(I17&lt;&gt;"",1+MAX($A$3:A16),"")</f>
        <v>3</v>
      </c>
      <c r="B17" s="104" t="s">
        <v>69</v>
      </c>
      <c r="C17" s="104" t="s">
        <v>68</v>
      </c>
      <c r="D17" s="105"/>
      <c r="E17" s="108" t="s">
        <v>63</v>
      </c>
      <c r="F17" s="100">
        <v>1</v>
      </c>
      <c r="G17" s="106">
        <v>0</v>
      </c>
      <c r="H17" s="100">
        <f t="shared" si="0"/>
        <v>1</v>
      </c>
      <c r="I17" s="23" t="s">
        <v>16</v>
      </c>
      <c r="J17" s="23">
        <v>105</v>
      </c>
      <c r="K17" s="23">
        <f t="shared" si="4"/>
        <v>105</v>
      </c>
      <c r="L17" s="107">
        <v>0.36750000000000005</v>
      </c>
      <c r="M17" s="107">
        <f t="shared" si="2"/>
        <v>0.36750000000000005</v>
      </c>
      <c r="N17" s="124">
        <v>29.400000000000002</v>
      </c>
      <c r="O17" s="23">
        <f t="shared" si="5"/>
        <v>29.400000000000002</v>
      </c>
      <c r="P17" s="23">
        <f t="shared" si="3"/>
        <v>134.4</v>
      </c>
      <c r="Q17" s="24">
        <f t="shared" si="6"/>
        <v>134.4</v>
      </c>
      <c r="R17" s="40"/>
      <c r="S17" s="41"/>
    </row>
    <row r="18" spans="1:19" s="6" customFormat="1" ht="15.75" x14ac:dyDescent="0.2">
      <c r="A18" s="99">
        <f>IF(I18&lt;&gt;"",1+MAX($A$3:A17),"")</f>
        <v>4</v>
      </c>
      <c r="B18" s="104" t="s">
        <v>69</v>
      </c>
      <c r="C18" s="104" t="s">
        <v>68</v>
      </c>
      <c r="D18" s="105"/>
      <c r="E18" s="108" t="s">
        <v>71</v>
      </c>
      <c r="F18" s="100">
        <v>4</v>
      </c>
      <c r="G18" s="106">
        <v>0</v>
      </c>
      <c r="H18" s="100">
        <f t="shared" ref="H18" si="7">F18*(1+G18)</f>
        <v>4</v>
      </c>
      <c r="I18" s="23" t="s">
        <v>16</v>
      </c>
      <c r="J18" s="23">
        <v>65</v>
      </c>
      <c r="K18" s="23">
        <f t="shared" ref="K18" si="8">J18*H18</f>
        <v>260</v>
      </c>
      <c r="L18" s="107">
        <v>0.22750000000000004</v>
      </c>
      <c r="M18" s="107">
        <f t="shared" si="2"/>
        <v>0.91000000000000014</v>
      </c>
      <c r="N18" s="124">
        <v>18.200000000000003</v>
      </c>
      <c r="O18" s="23">
        <f t="shared" ref="O18" si="9">N18*H18</f>
        <v>72.800000000000011</v>
      </c>
      <c r="P18" s="23">
        <f t="shared" si="3"/>
        <v>83.2</v>
      </c>
      <c r="Q18" s="24">
        <f t="shared" ref="Q18" si="10">P18*H18</f>
        <v>332.8</v>
      </c>
      <c r="R18" s="40"/>
      <c r="S18" s="41"/>
    </row>
    <row r="19" spans="1:19" s="6" customFormat="1" ht="15.75" x14ac:dyDescent="0.2">
      <c r="A19" s="99">
        <f>IF(I19&lt;&gt;"",1+MAX($A$3:A18),"")</f>
        <v>5</v>
      </c>
      <c r="B19" s="104" t="s">
        <v>70</v>
      </c>
      <c r="C19" s="104" t="s">
        <v>70</v>
      </c>
      <c r="D19" s="105"/>
      <c r="E19" s="108" t="s">
        <v>90</v>
      </c>
      <c r="F19" s="100">
        <v>1</v>
      </c>
      <c r="G19" s="106">
        <v>0</v>
      </c>
      <c r="H19" s="100">
        <f t="shared" ref="H19" si="11">F19*(1+G19)</f>
        <v>1</v>
      </c>
      <c r="I19" s="23" t="s">
        <v>16</v>
      </c>
      <c r="J19" s="23">
        <v>135</v>
      </c>
      <c r="K19" s="23">
        <f t="shared" ref="K19" si="12">J19*H19</f>
        <v>135</v>
      </c>
      <c r="L19" s="107">
        <v>0.47250000000000003</v>
      </c>
      <c r="M19" s="107">
        <f t="shared" si="2"/>
        <v>0.47250000000000003</v>
      </c>
      <c r="N19" s="124">
        <v>37.800000000000004</v>
      </c>
      <c r="O19" s="23">
        <f t="shared" ref="O19" si="13">N19*H19</f>
        <v>37.800000000000004</v>
      </c>
      <c r="P19" s="23">
        <f t="shared" si="3"/>
        <v>172.8</v>
      </c>
      <c r="Q19" s="24">
        <f t="shared" ref="Q19" si="14">P19*H19</f>
        <v>172.8</v>
      </c>
      <c r="R19" s="40"/>
      <c r="S19" s="41"/>
    </row>
    <row r="20" spans="1:19" s="6" customFormat="1" ht="15.75" x14ac:dyDescent="0.2">
      <c r="A20" s="99">
        <f>IF(I20&lt;&gt;"",1+MAX($A$3:A19),"")</f>
        <v>6</v>
      </c>
      <c r="B20" s="104" t="s">
        <v>70</v>
      </c>
      <c r="C20" s="104" t="s">
        <v>70</v>
      </c>
      <c r="D20" s="105"/>
      <c r="E20" s="108" t="s">
        <v>91</v>
      </c>
      <c r="F20" s="100">
        <v>1</v>
      </c>
      <c r="G20" s="106">
        <v>0</v>
      </c>
      <c r="H20" s="100">
        <f t="shared" ref="H20" si="15">F20*(1+G20)</f>
        <v>1</v>
      </c>
      <c r="I20" s="23" t="s">
        <v>16</v>
      </c>
      <c r="J20" s="23">
        <v>44</v>
      </c>
      <c r="K20" s="23">
        <f t="shared" ref="K20" si="16">J20*H20</f>
        <v>44</v>
      </c>
      <c r="L20" s="107">
        <v>0.154</v>
      </c>
      <c r="M20" s="107">
        <f t="shared" si="2"/>
        <v>0.154</v>
      </c>
      <c r="N20" s="124">
        <v>12.32</v>
      </c>
      <c r="O20" s="23">
        <f t="shared" ref="O20" si="17">N20*H20</f>
        <v>12.32</v>
      </c>
      <c r="P20" s="23">
        <f t="shared" si="3"/>
        <v>56.32</v>
      </c>
      <c r="Q20" s="24">
        <f t="shared" ref="Q20" si="18">P20*H20</f>
        <v>56.32</v>
      </c>
      <c r="R20" s="40"/>
      <c r="S20" s="41"/>
    </row>
    <row r="21" spans="1:19" s="6" customFormat="1" ht="15.75" x14ac:dyDescent="0.2">
      <c r="A21" s="99">
        <f>IF(I21&lt;&gt;"",1+MAX($A$3:A20),"")</f>
        <v>7</v>
      </c>
      <c r="B21" s="104" t="s">
        <v>70</v>
      </c>
      <c r="C21" s="104" t="s">
        <v>70</v>
      </c>
      <c r="D21" s="105"/>
      <c r="E21" s="108" t="s">
        <v>92</v>
      </c>
      <c r="F21" s="100">
        <v>1</v>
      </c>
      <c r="G21" s="106">
        <v>0</v>
      </c>
      <c r="H21" s="100">
        <f t="shared" ref="H21" si="19">F21*(1+G21)</f>
        <v>1</v>
      </c>
      <c r="I21" s="23" t="s">
        <v>16</v>
      </c>
      <c r="J21" s="23">
        <v>55</v>
      </c>
      <c r="K21" s="23">
        <f t="shared" ref="K21" si="20">J21*H21</f>
        <v>55</v>
      </c>
      <c r="L21" s="107">
        <v>0.19250000000000003</v>
      </c>
      <c r="M21" s="107">
        <f t="shared" si="2"/>
        <v>0.19250000000000003</v>
      </c>
      <c r="N21" s="124">
        <v>15.400000000000002</v>
      </c>
      <c r="O21" s="23">
        <f t="shared" ref="O21" si="21">N21*H21</f>
        <v>15.400000000000002</v>
      </c>
      <c r="P21" s="23">
        <f t="shared" si="3"/>
        <v>70.400000000000006</v>
      </c>
      <c r="Q21" s="24">
        <f t="shared" ref="Q21" si="22">P21*H21</f>
        <v>70.400000000000006</v>
      </c>
      <c r="R21" s="40"/>
      <c r="S21" s="41"/>
    </row>
    <row r="22" spans="1:19" s="6" customFormat="1" ht="15.75" x14ac:dyDescent="0.2">
      <c r="A22" s="99">
        <f>IF(I22&lt;&gt;"",1+MAX($A$3:A21),"")</f>
        <v>8</v>
      </c>
      <c r="B22" s="104" t="s">
        <v>69</v>
      </c>
      <c r="C22" s="104" t="s">
        <v>68</v>
      </c>
      <c r="D22" s="105"/>
      <c r="E22" s="108" t="s">
        <v>117</v>
      </c>
      <c r="F22" s="100">
        <v>1</v>
      </c>
      <c r="G22" s="106">
        <v>0</v>
      </c>
      <c r="H22" s="100">
        <f t="shared" ref="H22" si="23">F22*(1+G22)</f>
        <v>1</v>
      </c>
      <c r="I22" s="23" t="s">
        <v>16</v>
      </c>
      <c r="J22" s="23">
        <v>610</v>
      </c>
      <c r="K22" s="23">
        <f t="shared" ref="K22" si="24">J22*H22</f>
        <v>610</v>
      </c>
      <c r="L22" s="107">
        <v>2.1350000000000002</v>
      </c>
      <c r="M22" s="107">
        <f t="shared" si="2"/>
        <v>2.1350000000000002</v>
      </c>
      <c r="N22" s="124">
        <v>170.8</v>
      </c>
      <c r="O22" s="23">
        <f t="shared" ref="O22" si="25">N22*H22</f>
        <v>170.8</v>
      </c>
      <c r="P22" s="23">
        <f t="shared" si="3"/>
        <v>780.8</v>
      </c>
      <c r="Q22" s="24">
        <f t="shared" ref="Q22" si="26">P22*H22</f>
        <v>780.8</v>
      </c>
      <c r="R22" s="40"/>
      <c r="S22" s="41"/>
    </row>
    <row r="23" spans="1:19" s="6" customFormat="1" ht="15.75" x14ac:dyDescent="0.2">
      <c r="A23" s="99" t="str">
        <f>IF(I23&lt;&gt;"",1+MAX($A$3:A22),"")</f>
        <v/>
      </c>
      <c r="B23" s="104"/>
      <c r="C23" s="104"/>
      <c r="D23" s="105"/>
      <c r="E23" s="108"/>
      <c r="F23" s="100"/>
      <c r="G23" s="106"/>
      <c r="H23" s="100"/>
      <c r="I23" s="23"/>
      <c r="J23" s="23"/>
      <c r="K23" s="23"/>
      <c r="L23" s="107"/>
      <c r="M23" s="107"/>
      <c r="N23" s="124"/>
      <c r="O23" s="23"/>
      <c r="P23" s="23"/>
      <c r="Q23" s="24"/>
      <c r="R23" s="40"/>
      <c r="S23" s="41"/>
    </row>
    <row r="24" spans="1:19" s="6" customFormat="1" ht="15.75" x14ac:dyDescent="0.2">
      <c r="A24" s="99" t="str">
        <f>IF(I24&lt;&gt;"",1+MAX($A$3:A23),"")</f>
        <v/>
      </c>
      <c r="B24" s="99"/>
      <c r="C24" s="99"/>
      <c r="D24" s="105"/>
      <c r="E24" s="26" t="s">
        <v>64</v>
      </c>
      <c r="F24" s="100"/>
      <c r="G24" s="106"/>
      <c r="H24" s="100"/>
      <c r="I24" s="23"/>
      <c r="J24" s="23"/>
      <c r="K24" s="23"/>
      <c r="L24" s="107"/>
      <c r="M24" s="107"/>
      <c r="N24" s="124"/>
      <c r="O24" s="23"/>
      <c r="P24" s="23"/>
      <c r="Q24" s="24"/>
      <c r="R24" s="40"/>
      <c r="S24" s="41"/>
    </row>
    <row r="25" spans="1:19" s="6" customFormat="1" ht="15.75" x14ac:dyDescent="0.2">
      <c r="A25" s="99" t="str">
        <f>IF(I25&lt;&gt;"",1+MAX($A$3:A24),"")</f>
        <v/>
      </c>
      <c r="B25" s="104"/>
      <c r="C25" s="104"/>
      <c r="D25" s="105"/>
      <c r="E25" s="108"/>
      <c r="F25" s="100"/>
      <c r="G25" s="106"/>
      <c r="H25" s="100"/>
      <c r="I25" s="23"/>
      <c r="J25" s="23"/>
      <c r="K25" s="23"/>
      <c r="L25" s="107"/>
      <c r="M25" s="107"/>
      <c r="N25" s="124"/>
      <c r="O25" s="23"/>
      <c r="P25" s="23"/>
      <c r="Q25" s="24"/>
      <c r="R25" s="40"/>
      <c r="S25" s="41"/>
    </row>
    <row r="26" spans="1:19" s="6" customFormat="1" ht="15.75" x14ac:dyDescent="0.2">
      <c r="A26" s="99">
        <f>IF(I26&lt;&gt;"",1+MAX($A$3:A25),"")</f>
        <v>9</v>
      </c>
      <c r="B26" s="104" t="s">
        <v>69</v>
      </c>
      <c r="C26" s="104" t="s">
        <v>70</v>
      </c>
      <c r="D26" s="105"/>
      <c r="E26" s="108" t="s">
        <v>65</v>
      </c>
      <c r="F26" s="100">
        <v>1</v>
      </c>
      <c r="G26" s="106">
        <v>0</v>
      </c>
      <c r="H26" s="100">
        <f t="shared" ref="H26" si="27">F26*(1+G26)</f>
        <v>1</v>
      </c>
      <c r="I26" s="23" t="s">
        <v>16</v>
      </c>
      <c r="J26" s="23">
        <v>105</v>
      </c>
      <c r="K26" s="23">
        <f t="shared" ref="K26" si="28">J26*H26</f>
        <v>105</v>
      </c>
      <c r="L26" s="107">
        <v>0.36750000000000005</v>
      </c>
      <c r="M26" s="107">
        <f>L26*H26</f>
        <v>0.36750000000000005</v>
      </c>
      <c r="N26" s="124">
        <v>29.400000000000002</v>
      </c>
      <c r="O26" s="23">
        <f t="shared" ref="O26" si="29">N26*H26</f>
        <v>29.400000000000002</v>
      </c>
      <c r="P26" s="23">
        <f>J26+N26</f>
        <v>134.4</v>
      </c>
      <c r="Q26" s="24">
        <f t="shared" ref="Q26" si="30">P26*H26</f>
        <v>134.4</v>
      </c>
      <c r="R26" s="40"/>
      <c r="S26" s="41"/>
    </row>
    <row r="27" spans="1:19" s="6" customFormat="1" ht="15.75" x14ac:dyDescent="0.2">
      <c r="A27" s="99" t="str">
        <f>IF(I27&lt;&gt;"",1+MAX($A$3:A26),"")</f>
        <v/>
      </c>
      <c r="B27" s="104"/>
      <c r="C27" s="104"/>
      <c r="D27" s="105"/>
      <c r="E27" s="108"/>
      <c r="F27" s="100"/>
      <c r="G27" s="106"/>
      <c r="H27" s="100"/>
      <c r="I27" s="23"/>
      <c r="J27" s="23"/>
      <c r="K27" s="23"/>
      <c r="L27" s="107"/>
      <c r="M27" s="107"/>
      <c r="N27" s="124"/>
      <c r="O27" s="23"/>
      <c r="P27" s="23"/>
      <c r="Q27" s="24"/>
      <c r="R27" s="40"/>
      <c r="S27" s="41"/>
    </row>
    <row r="28" spans="1:19" s="6" customFormat="1" ht="15.75" x14ac:dyDescent="0.2">
      <c r="A28" s="99" t="str">
        <f>IF(I28&lt;&gt;"",1+MAX($A$3:A27),"")</f>
        <v/>
      </c>
      <c r="B28" s="99"/>
      <c r="C28" s="99"/>
      <c r="D28" s="105"/>
      <c r="E28" s="26" t="s">
        <v>66</v>
      </c>
      <c r="F28" s="100"/>
      <c r="G28" s="106"/>
      <c r="H28" s="100"/>
      <c r="I28" s="23"/>
      <c r="J28" s="23"/>
      <c r="K28" s="23"/>
      <c r="L28" s="107"/>
      <c r="M28" s="107"/>
      <c r="N28" s="124"/>
      <c r="O28" s="23"/>
      <c r="P28" s="23"/>
      <c r="Q28" s="24"/>
      <c r="R28" s="40"/>
      <c r="S28" s="41"/>
    </row>
    <row r="29" spans="1:19" s="6" customFormat="1" ht="15.75" x14ac:dyDescent="0.2">
      <c r="A29" s="99" t="str">
        <f>IF(I29&lt;&gt;"",1+MAX($A$3:A28),"")</f>
        <v/>
      </c>
      <c r="B29" s="104"/>
      <c r="C29" s="104"/>
      <c r="D29" s="105"/>
      <c r="E29" s="117"/>
      <c r="F29" s="100"/>
      <c r="G29" s="106"/>
      <c r="H29" s="100"/>
      <c r="I29" s="23"/>
      <c r="J29" s="23"/>
      <c r="K29" s="23"/>
      <c r="L29" s="107"/>
      <c r="M29" s="107"/>
      <c r="N29" s="124"/>
      <c r="O29" s="23"/>
      <c r="P29" s="23"/>
      <c r="Q29" s="24"/>
      <c r="R29" s="40"/>
      <c r="S29" s="41"/>
    </row>
    <row r="30" spans="1:19" s="6" customFormat="1" ht="15.75" x14ac:dyDescent="0.2">
      <c r="A30" s="99">
        <f>IF(I30&lt;&gt;"",1+MAX($A$3:A29),"")</f>
        <v>10</v>
      </c>
      <c r="B30" s="104" t="s">
        <v>69</v>
      </c>
      <c r="C30" s="104" t="s">
        <v>69</v>
      </c>
      <c r="D30" s="105"/>
      <c r="E30" s="108" t="s">
        <v>62</v>
      </c>
      <c r="F30" s="100">
        <v>1</v>
      </c>
      <c r="G30" s="106">
        <v>0</v>
      </c>
      <c r="H30" s="100">
        <f t="shared" ref="H30" si="31">F30*(1+G30)</f>
        <v>1</v>
      </c>
      <c r="I30" s="23" t="s">
        <v>16</v>
      </c>
      <c r="J30" s="23">
        <v>28</v>
      </c>
      <c r="K30" s="23">
        <f t="shared" ref="K30:K31" si="32">J30*H30</f>
        <v>28</v>
      </c>
      <c r="L30" s="107">
        <v>9.8000000000000004E-2</v>
      </c>
      <c r="M30" s="107">
        <f>L30*H30</f>
        <v>9.8000000000000004E-2</v>
      </c>
      <c r="N30" s="124">
        <v>7.8400000000000007</v>
      </c>
      <c r="O30" s="23">
        <f t="shared" ref="O30:O31" si="33">N30*H30</f>
        <v>7.8400000000000007</v>
      </c>
      <c r="P30" s="23">
        <f>J30+N30</f>
        <v>35.840000000000003</v>
      </c>
      <c r="Q30" s="24">
        <f t="shared" ref="Q30:Q31" si="34">P30*H30</f>
        <v>35.840000000000003</v>
      </c>
      <c r="R30" s="40"/>
      <c r="S30" s="41"/>
    </row>
    <row r="31" spans="1:19" s="6" customFormat="1" ht="15.75" x14ac:dyDescent="0.2">
      <c r="A31" s="99">
        <f>IF(I31&lt;&gt;"",1+MAX($A$3:A30),"")</f>
        <v>11</v>
      </c>
      <c r="B31" s="104" t="s">
        <v>69</v>
      </c>
      <c r="C31" s="104" t="s">
        <v>69</v>
      </c>
      <c r="D31" s="105"/>
      <c r="E31" s="108" t="s">
        <v>67</v>
      </c>
      <c r="F31" s="100">
        <v>1</v>
      </c>
      <c r="G31" s="106">
        <v>0</v>
      </c>
      <c r="H31" s="100">
        <f t="shared" ref="H31" si="35">F31*(1+G31)</f>
        <v>1</v>
      </c>
      <c r="I31" s="23" t="s">
        <v>16</v>
      </c>
      <c r="J31" s="23">
        <v>105</v>
      </c>
      <c r="K31" s="23">
        <f t="shared" si="32"/>
        <v>105</v>
      </c>
      <c r="L31" s="107">
        <v>0.36750000000000005</v>
      </c>
      <c r="M31" s="107">
        <f>L31*H31</f>
        <v>0.36750000000000005</v>
      </c>
      <c r="N31" s="124">
        <v>29.400000000000002</v>
      </c>
      <c r="O31" s="23">
        <f t="shared" si="33"/>
        <v>29.400000000000002</v>
      </c>
      <c r="P31" s="23">
        <f>J31+N31</f>
        <v>134.4</v>
      </c>
      <c r="Q31" s="24">
        <f t="shared" si="34"/>
        <v>134.4</v>
      </c>
      <c r="R31" s="40"/>
      <c r="S31" s="41"/>
    </row>
    <row r="32" spans="1:19" s="6" customFormat="1" ht="15.75" x14ac:dyDescent="0.2">
      <c r="A32" s="99" t="str">
        <f>IF(I32&lt;&gt;"",1+MAX($A$3:A31),"")</f>
        <v/>
      </c>
      <c r="B32" s="104"/>
      <c r="C32" s="104"/>
      <c r="D32" s="105"/>
      <c r="E32" s="108"/>
      <c r="F32" s="100"/>
      <c r="G32" s="106"/>
      <c r="H32" s="100"/>
      <c r="I32" s="23"/>
      <c r="J32" s="23"/>
      <c r="K32" s="23"/>
      <c r="L32" s="107"/>
      <c r="M32" s="107"/>
      <c r="N32" s="124"/>
      <c r="O32" s="23"/>
      <c r="P32" s="23"/>
      <c r="Q32" s="24"/>
      <c r="R32" s="40"/>
      <c r="S32" s="41"/>
    </row>
    <row r="33" spans="1:19" s="6" customFormat="1" ht="18.75" x14ac:dyDescent="0.2">
      <c r="A33" s="99" t="str">
        <f>IF(I33&lt;&gt;"",1+MAX($A$3:A32),"")</f>
        <v/>
      </c>
      <c r="B33" s="99"/>
      <c r="C33" s="99"/>
      <c r="D33" s="105"/>
      <c r="E33" s="25" t="s">
        <v>89</v>
      </c>
      <c r="F33" s="100"/>
      <c r="G33" s="106"/>
      <c r="H33" s="100"/>
      <c r="I33" s="23"/>
      <c r="J33" s="23"/>
      <c r="K33" s="23"/>
      <c r="L33" s="107"/>
      <c r="M33" s="107"/>
      <c r="N33" s="124"/>
      <c r="O33" s="23"/>
      <c r="P33" s="23"/>
      <c r="Q33" s="24"/>
      <c r="R33" s="16"/>
    </row>
    <row r="34" spans="1:19" s="6" customFormat="1" ht="15.75" x14ac:dyDescent="0.2">
      <c r="A34" s="99" t="str">
        <f>IF(I34&lt;&gt;"",1+MAX($A$3:A33),"")</f>
        <v/>
      </c>
      <c r="B34" s="109"/>
      <c r="C34" s="109"/>
      <c r="D34" s="105"/>
      <c r="E34" s="108"/>
      <c r="F34" s="100"/>
      <c r="G34" s="106"/>
      <c r="H34" s="100"/>
      <c r="I34" s="23"/>
      <c r="J34" s="23"/>
      <c r="K34" s="23"/>
      <c r="L34" s="107"/>
      <c r="M34" s="107"/>
      <c r="N34" s="124"/>
      <c r="O34" s="23"/>
      <c r="P34" s="23"/>
      <c r="Q34" s="24"/>
      <c r="R34" s="16"/>
    </row>
    <row r="35" spans="1:19" s="6" customFormat="1" ht="15.75" x14ac:dyDescent="0.2">
      <c r="A35" s="99" t="str">
        <f>IF(I35&lt;&gt;"",1+MAX($A$3:A34),"")</f>
        <v/>
      </c>
      <c r="B35" s="99"/>
      <c r="C35" s="99"/>
      <c r="D35" s="105"/>
      <c r="E35" s="26" t="s">
        <v>116</v>
      </c>
      <c r="F35" s="100"/>
      <c r="G35" s="106"/>
      <c r="H35" s="100"/>
      <c r="I35" s="23"/>
      <c r="J35" s="23"/>
      <c r="K35" s="23"/>
      <c r="L35" s="107"/>
      <c r="M35" s="107"/>
      <c r="N35" s="124"/>
      <c r="O35" s="23"/>
      <c r="P35" s="23"/>
      <c r="Q35" s="24"/>
      <c r="R35" s="16"/>
    </row>
    <row r="36" spans="1:19" s="6" customFormat="1" ht="15.75" x14ac:dyDescent="0.2">
      <c r="A36" s="99" t="str">
        <f>IF(I36&lt;&gt;"",1+MAX($A$3:A35),"")</f>
        <v/>
      </c>
      <c r="B36" s="109"/>
      <c r="C36" s="109"/>
      <c r="D36" s="105"/>
      <c r="E36" s="108"/>
      <c r="F36" s="100"/>
      <c r="G36" s="106"/>
      <c r="H36" s="100"/>
      <c r="I36" s="23"/>
      <c r="J36" s="23"/>
      <c r="K36" s="23"/>
      <c r="L36" s="107"/>
      <c r="M36" s="107"/>
      <c r="N36" s="124"/>
      <c r="O36" s="23"/>
      <c r="P36" s="23"/>
      <c r="Q36" s="24"/>
      <c r="R36" s="16"/>
    </row>
    <row r="37" spans="1:19" s="6" customFormat="1" ht="15.75" x14ac:dyDescent="0.2">
      <c r="A37" s="99">
        <f>IF(I37&lt;&gt;"",1+MAX($A$3:A36),"")</f>
        <v>12</v>
      </c>
      <c r="B37" s="104" t="s">
        <v>69</v>
      </c>
      <c r="C37" s="104" t="s">
        <v>68</v>
      </c>
      <c r="D37" s="105"/>
      <c r="E37" s="108" t="s">
        <v>72</v>
      </c>
      <c r="F37" s="100">
        <v>314.77</v>
      </c>
      <c r="G37" s="106">
        <v>0.1</v>
      </c>
      <c r="H37" s="100">
        <f t="shared" ref="H37:H38" si="36">F37*(1+G37)</f>
        <v>346.24700000000001</v>
      </c>
      <c r="I37" s="23" t="s">
        <v>30</v>
      </c>
      <c r="J37" s="23">
        <v>2.2000000000000002</v>
      </c>
      <c r="K37" s="23">
        <f t="shared" ref="K37:K38" si="37">J37*H37</f>
        <v>761.74340000000007</v>
      </c>
      <c r="L37" s="107">
        <v>7.7000000000000011E-3</v>
      </c>
      <c r="M37" s="107">
        <f>L37*H37</f>
        <v>2.6661019000000006</v>
      </c>
      <c r="N37" s="124">
        <v>0.6160000000000001</v>
      </c>
      <c r="O37" s="23">
        <f t="shared" ref="O37:O38" si="38">N37*H37</f>
        <v>213.28815200000005</v>
      </c>
      <c r="P37" s="23">
        <f>J37+N37</f>
        <v>2.8160000000000003</v>
      </c>
      <c r="Q37" s="24">
        <f t="shared" ref="Q37:Q38" si="39">P37*H37</f>
        <v>975.03155200000015</v>
      </c>
      <c r="R37" s="40"/>
    </row>
    <row r="38" spans="1:19" s="6" customFormat="1" ht="15.75" x14ac:dyDescent="0.2">
      <c r="A38" s="99">
        <f>IF(I38&lt;&gt;"",1+MAX($A$3:A37),"")</f>
        <v>13</v>
      </c>
      <c r="B38" s="104" t="s">
        <v>69</v>
      </c>
      <c r="C38" s="104" t="s">
        <v>68</v>
      </c>
      <c r="D38" s="105"/>
      <c r="E38" s="108" t="s">
        <v>118</v>
      </c>
      <c r="F38" s="100">
        <f>314.77*2</f>
        <v>629.54</v>
      </c>
      <c r="G38" s="106">
        <v>0.1</v>
      </c>
      <c r="H38" s="100">
        <f t="shared" si="36"/>
        <v>692.49400000000003</v>
      </c>
      <c r="I38" s="23" t="s">
        <v>30</v>
      </c>
      <c r="J38" s="23">
        <v>3.72</v>
      </c>
      <c r="K38" s="23">
        <f t="shared" si="37"/>
        <v>2576.0776800000003</v>
      </c>
      <c r="L38" s="107">
        <v>1.302E-2</v>
      </c>
      <c r="M38" s="107">
        <f>L38*H38</f>
        <v>9.0162718800000015</v>
      </c>
      <c r="N38" s="124">
        <v>1.0416000000000001</v>
      </c>
      <c r="O38" s="23">
        <f t="shared" si="38"/>
        <v>721.30175040000006</v>
      </c>
      <c r="P38" s="23">
        <f>J38+N38</f>
        <v>4.7616000000000005</v>
      </c>
      <c r="Q38" s="24">
        <f t="shared" si="39"/>
        <v>3297.3794304000003</v>
      </c>
      <c r="R38" s="40"/>
      <c r="S38" s="79"/>
    </row>
    <row r="39" spans="1:19" s="6" customFormat="1" ht="15.75" x14ac:dyDescent="0.2">
      <c r="A39" s="99">
        <f>IF(I39&lt;&gt;"",1+MAX($A$3:A38),"")</f>
        <v>14</v>
      </c>
      <c r="B39" s="104" t="s">
        <v>69</v>
      </c>
      <c r="C39" s="104" t="s">
        <v>68</v>
      </c>
      <c r="D39" s="105"/>
      <c r="E39" s="108" t="s">
        <v>115</v>
      </c>
      <c r="F39" s="100">
        <f>314.77*1</f>
        <v>314.77</v>
      </c>
      <c r="G39" s="106">
        <v>0.1</v>
      </c>
      <c r="H39" s="100">
        <f t="shared" ref="H39" si="40">F39*(1+G39)</f>
        <v>346.24700000000001</v>
      </c>
      <c r="I39" s="23" t="s">
        <v>30</v>
      </c>
      <c r="J39" s="23">
        <v>3.72</v>
      </c>
      <c r="K39" s="23">
        <f t="shared" ref="K39" si="41">J39*H39</f>
        <v>1288.0388400000002</v>
      </c>
      <c r="L39" s="107">
        <v>1.302E-2</v>
      </c>
      <c r="M39" s="107">
        <f>L39*H39</f>
        <v>4.5081359400000007</v>
      </c>
      <c r="N39" s="124">
        <v>1.0416000000000001</v>
      </c>
      <c r="O39" s="23">
        <f t="shared" ref="O39" si="42">N39*H39</f>
        <v>360.65087520000003</v>
      </c>
      <c r="P39" s="23">
        <f>J39+N39</f>
        <v>4.7616000000000005</v>
      </c>
      <c r="Q39" s="24">
        <f t="shared" ref="Q39" si="43">P39*H39</f>
        <v>1648.6897152000001</v>
      </c>
      <c r="R39" s="40"/>
      <c r="S39" s="79"/>
    </row>
    <row r="40" spans="1:19" s="6" customFormat="1" ht="15.75" x14ac:dyDescent="0.2">
      <c r="A40" s="99" t="str">
        <f>IF(I40&lt;&gt;"",1+MAX($A$3:A39),"")</f>
        <v/>
      </c>
      <c r="B40" s="109"/>
      <c r="C40" s="109"/>
      <c r="D40" s="105"/>
      <c r="E40" s="108"/>
      <c r="F40" s="100"/>
      <c r="G40" s="106"/>
      <c r="H40" s="100"/>
      <c r="I40" s="23"/>
      <c r="J40" s="23"/>
      <c r="K40" s="23"/>
      <c r="L40" s="107"/>
      <c r="M40" s="107"/>
      <c r="N40" s="124"/>
      <c r="O40" s="23"/>
      <c r="P40" s="23"/>
      <c r="Q40" s="24"/>
      <c r="R40" s="16"/>
    </row>
    <row r="41" spans="1:19" s="6" customFormat="1" ht="15.75" x14ac:dyDescent="0.2">
      <c r="A41" s="99" t="str">
        <f>IF(I41&lt;&gt;"",1+MAX($A$3:A40),"")</f>
        <v/>
      </c>
      <c r="B41" s="99"/>
      <c r="C41" s="99"/>
      <c r="D41" s="105"/>
      <c r="E41" s="26" t="s">
        <v>66</v>
      </c>
      <c r="F41" s="100"/>
      <c r="G41" s="106"/>
      <c r="H41" s="100"/>
      <c r="I41" s="23"/>
      <c r="J41" s="23"/>
      <c r="K41" s="23"/>
      <c r="L41" s="107"/>
      <c r="M41" s="107"/>
      <c r="N41" s="124"/>
      <c r="O41" s="23"/>
      <c r="P41" s="23"/>
      <c r="Q41" s="24"/>
      <c r="R41" s="16"/>
    </row>
    <row r="42" spans="1:19" s="6" customFormat="1" ht="15.75" x14ac:dyDescent="0.2">
      <c r="A42" s="99" t="str">
        <f>IF(I42&lt;&gt;"",1+MAX($A$3:A41),"")</f>
        <v/>
      </c>
      <c r="B42" s="109"/>
      <c r="C42" s="109"/>
      <c r="D42" s="105"/>
      <c r="E42" s="108"/>
      <c r="F42" s="100"/>
      <c r="G42" s="106"/>
      <c r="H42" s="100"/>
      <c r="I42" s="23"/>
      <c r="J42" s="23"/>
      <c r="K42" s="23"/>
      <c r="L42" s="107"/>
      <c r="M42" s="107"/>
      <c r="N42" s="124"/>
      <c r="O42" s="23"/>
      <c r="P42" s="23"/>
      <c r="Q42" s="24"/>
      <c r="R42" s="16"/>
    </row>
    <row r="43" spans="1:19" s="6" customFormat="1" ht="15.75" x14ac:dyDescent="0.2">
      <c r="A43" s="99">
        <f>IF(I43&lt;&gt;"",1+MAX($A$3:A42),"")</f>
        <v>15</v>
      </c>
      <c r="B43" s="104" t="s">
        <v>69</v>
      </c>
      <c r="C43" s="104" t="s">
        <v>69</v>
      </c>
      <c r="D43" s="105"/>
      <c r="E43" s="108" t="s">
        <v>73</v>
      </c>
      <c r="F43" s="100">
        <v>53.04</v>
      </c>
      <c r="G43" s="106">
        <v>0.1</v>
      </c>
      <c r="H43" s="100">
        <f t="shared" ref="H43" si="44">F43*(1+G43)</f>
        <v>58.344000000000001</v>
      </c>
      <c r="I43" s="23" t="s">
        <v>30</v>
      </c>
      <c r="J43" s="23">
        <v>2.2000000000000002</v>
      </c>
      <c r="K43" s="23">
        <f t="shared" ref="K43" si="45">J43*H43</f>
        <v>128.35680000000002</v>
      </c>
      <c r="L43" s="107">
        <v>7.7000000000000011E-3</v>
      </c>
      <c r="M43" s="107">
        <f>L43*H43</f>
        <v>0.44924880000000006</v>
      </c>
      <c r="N43" s="124">
        <v>0.6160000000000001</v>
      </c>
      <c r="O43" s="23">
        <f>N43*H43</f>
        <v>35.939904000000006</v>
      </c>
      <c r="P43" s="23">
        <f>J43+N43</f>
        <v>2.8160000000000003</v>
      </c>
      <c r="Q43" s="24">
        <f>P43*H43</f>
        <v>164.29670400000003</v>
      </c>
      <c r="R43" s="40"/>
    </row>
    <row r="44" spans="1:19" s="6" customFormat="1" ht="15.75" x14ac:dyDescent="0.2">
      <c r="A44" s="99">
        <f>IF(I44&lt;&gt;"",1+MAX($A$3:A43),"")</f>
        <v>16</v>
      </c>
      <c r="B44" s="104" t="s">
        <v>69</v>
      </c>
      <c r="C44" s="104" t="s">
        <v>69</v>
      </c>
      <c r="D44" s="105"/>
      <c r="E44" s="108" t="s">
        <v>93</v>
      </c>
      <c r="F44" s="100">
        <f>53*2</f>
        <v>106</v>
      </c>
      <c r="G44" s="106">
        <v>0.1</v>
      </c>
      <c r="H44" s="100">
        <f t="shared" ref="H44" si="46">F44*(1+G44)</f>
        <v>116.60000000000001</v>
      </c>
      <c r="I44" s="23" t="s">
        <v>30</v>
      </c>
      <c r="J44" s="23">
        <v>3.82</v>
      </c>
      <c r="K44" s="23">
        <f t="shared" ref="K44" si="47">J44*H44</f>
        <v>445.41200000000003</v>
      </c>
      <c r="L44" s="107">
        <v>1.3370000000000002E-2</v>
      </c>
      <c r="M44" s="107">
        <f>L44*H44</f>
        <v>1.5589420000000003</v>
      </c>
      <c r="N44" s="124">
        <v>1.0696000000000001</v>
      </c>
      <c r="O44" s="23">
        <f>N44*H44</f>
        <v>124.71536000000002</v>
      </c>
      <c r="P44" s="23">
        <f>J44+N44</f>
        <v>4.8895999999999997</v>
      </c>
      <c r="Q44" s="24">
        <f>P44*H44</f>
        <v>570.12735999999995</v>
      </c>
      <c r="R44" s="40"/>
    </row>
    <row r="45" spans="1:19" s="6" customFormat="1" ht="15.75" x14ac:dyDescent="0.2">
      <c r="A45" s="99">
        <f>IF(I45&lt;&gt;"",1+MAX($A$3:A44),"")</f>
        <v>17</v>
      </c>
      <c r="B45" s="104" t="s">
        <v>69</v>
      </c>
      <c r="C45" s="104" t="s">
        <v>69</v>
      </c>
      <c r="D45" s="105"/>
      <c r="E45" s="108" t="s">
        <v>94</v>
      </c>
      <c r="F45" s="100">
        <f>53.04*1</f>
        <v>53.04</v>
      </c>
      <c r="G45" s="106">
        <v>0.1</v>
      </c>
      <c r="H45" s="100">
        <f t="shared" ref="H45" si="48">F45*(1+G45)</f>
        <v>58.344000000000001</v>
      </c>
      <c r="I45" s="23" t="s">
        <v>30</v>
      </c>
      <c r="J45" s="23">
        <v>3.82</v>
      </c>
      <c r="K45" s="23">
        <f t="shared" ref="K45" si="49">J45*H45</f>
        <v>222.87407999999999</v>
      </c>
      <c r="L45" s="107">
        <v>1.3370000000000002E-2</v>
      </c>
      <c r="M45" s="107">
        <f>L45*H45</f>
        <v>0.78005928000000013</v>
      </c>
      <c r="N45" s="124">
        <v>1.0696000000000001</v>
      </c>
      <c r="O45" s="23">
        <f>N45*H45</f>
        <v>62.404742400000011</v>
      </c>
      <c r="P45" s="23">
        <f>J45+N45</f>
        <v>4.8895999999999997</v>
      </c>
      <c r="Q45" s="24">
        <f>P45*H45</f>
        <v>285.27882239999997</v>
      </c>
      <c r="R45" s="40"/>
      <c r="S45" s="79"/>
    </row>
    <row r="46" spans="1:19" s="6" customFormat="1" ht="15.75" x14ac:dyDescent="0.2">
      <c r="A46" s="99" t="str">
        <f>IF(I46&lt;&gt;"",1+MAX($A$3:A45),"")</f>
        <v/>
      </c>
      <c r="B46" s="104"/>
      <c r="C46" s="104"/>
      <c r="D46" s="105"/>
      <c r="E46" s="108"/>
      <c r="F46" s="100"/>
      <c r="G46" s="106"/>
      <c r="H46" s="100"/>
      <c r="I46" s="23"/>
      <c r="J46" s="23"/>
      <c r="K46" s="23"/>
      <c r="L46" s="107"/>
      <c r="M46" s="107"/>
      <c r="N46" s="124"/>
      <c r="O46" s="23"/>
      <c r="P46" s="23"/>
      <c r="Q46" s="24"/>
      <c r="R46" s="40"/>
      <c r="S46" s="79"/>
    </row>
    <row r="47" spans="1:19" s="6" customFormat="1" ht="15.75" x14ac:dyDescent="0.2">
      <c r="A47" s="99">
        <f>IF(I47&lt;&gt;"",1+MAX($A$3:A46),"")</f>
        <v>18</v>
      </c>
      <c r="B47" s="104" t="s">
        <v>69</v>
      </c>
      <c r="C47" s="104" t="s">
        <v>69</v>
      </c>
      <c r="D47" s="105"/>
      <c r="E47" s="108" t="s">
        <v>95</v>
      </c>
      <c r="F47" s="100">
        <v>133.72999999999999</v>
      </c>
      <c r="G47" s="106">
        <v>0.1</v>
      </c>
      <c r="H47" s="100">
        <f t="shared" ref="H47" si="50">F47*(1+G47)</f>
        <v>147.10300000000001</v>
      </c>
      <c r="I47" s="23" t="s">
        <v>30</v>
      </c>
      <c r="J47" s="23">
        <v>14.2</v>
      </c>
      <c r="K47" s="23">
        <f t="shared" ref="K47" si="51">J47*H47</f>
        <v>2088.8625999999999</v>
      </c>
      <c r="L47" s="107">
        <v>4.9700000000000001E-2</v>
      </c>
      <c r="M47" s="107">
        <f>L47*H47</f>
        <v>7.3110191000000002</v>
      </c>
      <c r="N47" s="124">
        <v>3.976</v>
      </c>
      <c r="O47" s="23">
        <f>N47*H47</f>
        <v>584.881528</v>
      </c>
      <c r="P47" s="23">
        <f>J47+N47</f>
        <v>18.175999999999998</v>
      </c>
      <c r="Q47" s="24">
        <f>P47*H47</f>
        <v>2673.7441279999998</v>
      </c>
      <c r="R47" s="40"/>
      <c r="S47" s="79"/>
    </row>
    <row r="48" spans="1:19" s="6" customFormat="1" ht="15.75" x14ac:dyDescent="0.2">
      <c r="A48" s="99">
        <f>IF(I48&lt;&gt;"",1+MAX($A$3:A47),"")</f>
        <v>19</v>
      </c>
      <c r="B48" s="104" t="s">
        <v>69</v>
      </c>
      <c r="C48" s="104" t="s">
        <v>69</v>
      </c>
      <c r="D48" s="105"/>
      <c r="E48" s="108" t="s">
        <v>96</v>
      </c>
      <c r="F48" s="100">
        <f>133.73*4</f>
        <v>534.91999999999996</v>
      </c>
      <c r="G48" s="106">
        <v>0.1</v>
      </c>
      <c r="H48" s="100">
        <f t="shared" ref="H48" si="52">F48*(1+G48)</f>
        <v>588.41200000000003</v>
      </c>
      <c r="I48" s="23" t="s">
        <v>30</v>
      </c>
      <c r="J48" s="23">
        <v>19.829999999999998</v>
      </c>
      <c r="K48" s="23">
        <f t="shared" ref="K48" si="53">J48*H48</f>
        <v>11668.20996</v>
      </c>
      <c r="L48" s="107">
        <v>6.9405000000000008E-2</v>
      </c>
      <c r="M48" s="107">
        <f>L48*H48</f>
        <v>40.83873486000001</v>
      </c>
      <c r="N48" s="124">
        <v>5.5524000000000004</v>
      </c>
      <c r="O48" s="23">
        <f>N48*H48</f>
        <v>3267.0987888000004</v>
      </c>
      <c r="P48" s="23">
        <f>J48+N48</f>
        <v>25.382399999999997</v>
      </c>
      <c r="Q48" s="24">
        <f>P48*H48</f>
        <v>14935.308748799998</v>
      </c>
      <c r="R48" s="40"/>
      <c r="S48" s="79"/>
    </row>
    <row r="49" spans="1:19" s="6" customFormat="1" ht="15.75" x14ac:dyDescent="0.2">
      <c r="A49" s="99">
        <f>IF(I49&lt;&gt;"",1+MAX($A$3:A48),"")</f>
        <v>20</v>
      </c>
      <c r="B49" s="104" t="s">
        <v>69</v>
      </c>
      <c r="C49" s="104" t="s">
        <v>69</v>
      </c>
      <c r="D49" s="105"/>
      <c r="E49" s="108" t="s">
        <v>97</v>
      </c>
      <c r="F49" s="100">
        <f>133.73*1</f>
        <v>133.72999999999999</v>
      </c>
      <c r="G49" s="106">
        <v>0.1</v>
      </c>
      <c r="H49" s="100">
        <f t="shared" ref="H49" si="54">F49*(1+G49)</f>
        <v>147.10300000000001</v>
      </c>
      <c r="I49" s="23" t="s">
        <v>30</v>
      </c>
      <c r="J49" s="23">
        <v>6.2</v>
      </c>
      <c r="K49" s="23">
        <f t="shared" ref="K49" si="55">J49*H49</f>
        <v>912.03860000000009</v>
      </c>
      <c r="L49" s="107">
        <v>2.1700000000000004E-2</v>
      </c>
      <c r="M49" s="107">
        <f>L49*H49</f>
        <v>3.1921351000000007</v>
      </c>
      <c r="N49" s="124">
        <v>1.7360000000000002</v>
      </c>
      <c r="O49" s="23">
        <f>N49*H49</f>
        <v>255.37080800000004</v>
      </c>
      <c r="P49" s="23">
        <f>J49+N49</f>
        <v>7.9359999999999999</v>
      </c>
      <c r="Q49" s="24">
        <f>P49*H49</f>
        <v>1167.409408</v>
      </c>
      <c r="R49" s="40"/>
      <c r="S49" s="79"/>
    </row>
    <row r="50" spans="1:19" s="6" customFormat="1" ht="15.75" x14ac:dyDescent="0.2">
      <c r="A50" s="99" t="str">
        <f>IF(I50&lt;&gt;"",1+MAX($A$3:A49),"")</f>
        <v/>
      </c>
      <c r="B50" s="104"/>
      <c r="C50" s="104"/>
      <c r="D50" s="105"/>
      <c r="E50" s="108"/>
      <c r="F50" s="100"/>
      <c r="G50" s="106"/>
      <c r="H50" s="100"/>
      <c r="I50" s="23"/>
      <c r="J50" s="23"/>
      <c r="K50" s="23"/>
      <c r="L50" s="107"/>
      <c r="M50" s="107"/>
      <c r="N50" s="124"/>
      <c r="O50" s="23"/>
      <c r="P50" s="23"/>
      <c r="Q50" s="24"/>
      <c r="R50" s="40"/>
      <c r="S50" s="79"/>
    </row>
    <row r="51" spans="1:19" s="6" customFormat="1" ht="15.75" x14ac:dyDescent="0.2">
      <c r="A51" s="99">
        <f>IF(I51&lt;&gt;"",1+MAX($A$3:A50),"")</f>
        <v>21</v>
      </c>
      <c r="B51" s="104" t="s">
        <v>69</v>
      </c>
      <c r="C51" s="104" t="s">
        <v>69</v>
      </c>
      <c r="D51" s="105"/>
      <c r="E51" s="108" t="s">
        <v>108</v>
      </c>
      <c r="F51" s="100">
        <v>8.6300000000000008</v>
      </c>
      <c r="G51" s="106">
        <v>0.1</v>
      </c>
      <c r="H51" s="100">
        <f t="shared" ref="H51" si="56">F51*(1+G51)</f>
        <v>9.4930000000000021</v>
      </c>
      <c r="I51" s="23" t="s">
        <v>30</v>
      </c>
      <c r="J51" s="23">
        <v>13.4</v>
      </c>
      <c r="K51" s="23">
        <f t="shared" ref="K51" si="57">J51*H51</f>
        <v>127.20620000000004</v>
      </c>
      <c r="L51" s="107">
        <v>4.6900000000000011E-2</v>
      </c>
      <c r="M51" s="107">
        <f>L51*H51</f>
        <v>0.44522170000000022</v>
      </c>
      <c r="N51" s="124">
        <v>3.7520000000000007</v>
      </c>
      <c r="O51" s="23">
        <f>N51*H51</f>
        <v>35.617736000000015</v>
      </c>
      <c r="P51" s="23">
        <f>J51+N51</f>
        <v>17.152000000000001</v>
      </c>
      <c r="Q51" s="24">
        <f>P51*H51</f>
        <v>162.82393600000003</v>
      </c>
      <c r="R51" s="40"/>
      <c r="S51" s="79"/>
    </row>
    <row r="52" spans="1:19" s="6" customFormat="1" ht="15.75" x14ac:dyDescent="0.2">
      <c r="A52" s="99" t="str">
        <f>IF(I52&lt;&gt;"",1+MAX($A$3:A51),"")</f>
        <v/>
      </c>
      <c r="B52" s="104"/>
      <c r="C52" s="104"/>
      <c r="D52" s="105"/>
      <c r="E52" s="108"/>
      <c r="F52" s="100"/>
      <c r="G52" s="106"/>
      <c r="H52" s="100"/>
      <c r="I52" s="23"/>
      <c r="J52" s="23"/>
      <c r="K52" s="23"/>
      <c r="L52" s="107"/>
      <c r="M52" s="107"/>
      <c r="N52" s="124"/>
      <c r="O52" s="23"/>
      <c r="P52" s="23"/>
      <c r="Q52" s="24"/>
      <c r="R52" s="40"/>
      <c r="S52" s="79"/>
    </row>
    <row r="53" spans="1:19" s="6" customFormat="1" ht="15.75" x14ac:dyDescent="0.2">
      <c r="A53" s="99">
        <f>IF(I53&lt;&gt;"",1+MAX($A$3:A52),"")</f>
        <v>22</v>
      </c>
      <c r="B53" s="104" t="s">
        <v>69</v>
      </c>
      <c r="C53" s="104" t="s">
        <v>69</v>
      </c>
      <c r="D53" s="105"/>
      <c r="E53" s="108" t="s">
        <v>109</v>
      </c>
      <c r="F53" s="100">
        <v>18.309999999999999</v>
      </c>
      <c r="G53" s="106">
        <v>0.1</v>
      </c>
      <c r="H53" s="100">
        <f t="shared" ref="H53" si="58">F53*(1+G53)</f>
        <v>20.141000000000002</v>
      </c>
      <c r="I53" s="23" t="s">
        <v>30</v>
      </c>
      <c r="J53" s="23">
        <v>2.2000000000000002</v>
      </c>
      <c r="K53" s="23">
        <f t="shared" ref="K53" si="59">J53*H53</f>
        <v>44.310200000000009</v>
      </c>
      <c r="L53" s="107">
        <v>7.7000000000000011E-3</v>
      </c>
      <c r="M53" s="107">
        <f>L53*H53</f>
        <v>0.15508570000000005</v>
      </c>
      <c r="N53" s="124">
        <v>0.6160000000000001</v>
      </c>
      <c r="O53" s="23">
        <f>N53*H53</f>
        <v>12.406856000000003</v>
      </c>
      <c r="P53" s="23">
        <f>J53+N53</f>
        <v>2.8160000000000003</v>
      </c>
      <c r="Q53" s="24">
        <f>P53*H53</f>
        <v>56.717056000000014</v>
      </c>
      <c r="R53" s="40"/>
      <c r="S53" s="79"/>
    </row>
    <row r="54" spans="1:19" s="6" customFormat="1" ht="15.75" x14ac:dyDescent="0.2">
      <c r="A54" s="99">
        <f>IF(I54&lt;&gt;"",1+MAX($A$3:A53),"")</f>
        <v>23</v>
      </c>
      <c r="B54" s="104" t="s">
        <v>69</v>
      </c>
      <c r="C54" s="104" t="s">
        <v>69</v>
      </c>
      <c r="D54" s="105"/>
      <c r="E54" s="108" t="s">
        <v>110</v>
      </c>
      <c r="F54" s="100">
        <f>18.31*3</f>
        <v>54.929999999999993</v>
      </c>
      <c r="G54" s="106">
        <v>0.1</v>
      </c>
      <c r="H54" s="100">
        <f t="shared" ref="H54" si="60">F54*(1+G54)</f>
        <v>60.422999999999995</v>
      </c>
      <c r="I54" s="23" t="s">
        <v>30</v>
      </c>
      <c r="J54" s="23">
        <v>3.96</v>
      </c>
      <c r="K54" s="23">
        <f t="shared" ref="K54" si="61">J54*H54</f>
        <v>239.27507999999997</v>
      </c>
      <c r="L54" s="107">
        <v>1.3860000000000001E-2</v>
      </c>
      <c r="M54" s="107">
        <f>L54*H54</f>
        <v>0.83746277999999996</v>
      </c>
      <c r="N54" s="124">
        <v>1.1088</v>
      </c>
      <c r="O54" s="23">
        <f>N54*H54</f>
        <v>66.997022399999992</v>
      </c>
      <c r="P54" s="23">
        <f>J54+N54</f>
        <v>5.0687999999999995</v>
      </c>
      <c r="Q54" s="24">
        <f>P54*H54</f>
        <v>306.27210239999994</v>
      </c>
      <c r="R54" s="40"/>
      <c r="S54" s="79"/>
    </row>
    <row r="55" spans="1:19" s="6" customFormat="1" ht="15.75" x14ac:dyDescent="0.2">
      <c r="A55" s="99">
        <f>IF(I55&lt;&gt;"",1+MAX($A$3:A54),"")</f>
        <v>24</v>
      </c>
      <c r="B55" s="104" t="s">
        <v>69</v>
      </c>
      <c r="C55" s="104" t="s">
        <v>69</v>
      </c>
      <c r="D55" s="105"/>
      <c r="E55" s="108" t="s">
        <v>111</v>
      </c>
      <c r="F55" s="100">
        <f>18.31*1</f>
        <v>18.309999999999999</v>
      </c>
      <c r="G55" s="106">
        <v>0.1</v>
      </c>
      <c r="H55" s="100">
        <f t="shared" ref="H55" si="62">F55*(1+G55)</f>
        <v>20.141000000000002</v>
      </c>
      <c r="I55" s="23" t="s">
        <v>30</v>
      </c>
      <c r="J55" s="23">
        <v>3.96</v>
      </c>
      <c r="K55" s="23">
        <f t="shared" ref="K55" si="63">J55*H55</f>
        <v>79.75836000000001</v>
      </c>
      <c r="L55" s="107">
        <v>1.3860000000000001E-2</v>
      </c>
      <c r="M55" s="107">
        <f>L55*H55</f>
        <v>0.27915426000000004</v>
      </c>
      <c r="N55" s="124">
        <v>1.1088</v>
      </c>
      <c r="O55" s="23">
        <f>N55*H55</f>
        <v>22.332340800000001</v>
      </c>
      <c r="P55" s="23">
        <f>J55+N55</f>
        <v>5.0687999999999995</v>
      </c>
      <c r="Q55" s="24">
        <f>P55*H55</f>
        <v>102.09070079999999</v>
      </c>
      <c r="R55" s="40"/>
      <c r="S55" s="79"/>
    </row>
    <row r="56" spans="1:19" s="6" customFormat="1" ht="15.75" x14ac:dyDescent="0.2">
      <c r="A56" s="99" t="str">
        <f>IF(I56&lt;&gt;"",1+MAX($A$3:A55),"")</f>
        <v/>
      </c>
      <c r="B56" s="104"/>
      <c r="C56" s="104"/>
      <c r="D56" s="105"/>
      <c r="E56" s="108"/>
      <c r="F56" s="100"/>
      <c r="G56" s="106"/>
      <c r="H56" s="100"/>
      <c r="I56" s="23"/>
      <c r="J56" s="23"/>
      <c r="K56" s="23"/>
      <c r="L56" s="107"/>
      <c r="M56" s="107"/>
      <c r="N56" s="124"/>
      <c r="O56" s="23"/>
      <c r="P56" s="23"/>
      <c r="Q56" s="24"/>
      <c r="R56" s="40"/>
      <c r="S56" s="79"/>
    </row>
    <row r="57" spans="1:19" s="6" customFormat="1" ht="15.75" x14ac:dyDescent="0.2">
      <c r="A57" s="99">
        <f>IF(I57&lt;&gt;"",1+MAX($A$3:A56),"")</f>
        <v>25</v>
      </c>
      <c r="B57" s="104" t="s">
        <v>69</v>
      </c>
      <c r="C57" s="104" t="s">
        <v>69</v>
      </c>
      <c r="D57" s="105"/>
      <c r="E57" s="108" t="s">
        <v>138</v>
      </c>
      <c r="F57" s="100">
        <f>10</f>
        <v>10</v>
      </c>
      <c r="G57" s="106">
        <v>0.1</v>
      </c>
      <c r="H57" s="100">
        <f t="shared" ref="H57:H59" si="64">F57*(1+G57)</f>
        <v>11</v>
      </c>
      <c r="I57" s="23" t="s">
        <v>30</v>
      </c>
      <c r="J57" s="23">
        <v>14.2</v>
      </c>
      <c r="K57" s="23">
        <f t="shared" ref="K57:K59" si="65">J57*H57</f>
        <v>156.19999999999999</v>
      </c>
      <c r="L57" s="107">
        <v>4.9700000000000001E-2</v>
      </c>
      <c r="M57" s="107">
        <f>L57*H57</f>
        <v>0.54669999999999996</v>
      </c>
      <c r="N57" s="124">
        <v>3.976</v>
      </c>
      <c r="O57" s="23">
        <f>N57*H57</f>
        <v>43.735999999999997</v>
      </c>
      <c r="P57" s="23">
        <f>J57+N57</f>
        <v>18.175999999999998</v>
      </c>
      <c r="Q57" s="24">
        <f>P57*H57</f>
        <v>199.93599999999998</v>
      </c>
      <c r="R57" s="40"/>
      <c r="S57" s="79"/>
    </row>
    <row r="58" spans="1:19" s="6" customFormat="1" ht="15.75" x14ac:dyDescent="0.2">
      <c r="A58" s="99">
        <f>IF(I58&lt;&gt;"",1+MAX($A$3:A57),"")</f>
        <v>26</v>
      </c>
      <c r="B58" s="104" t="s">
        <v>69</v>
      </c>
      <c r="C58" s="104" t="s">
        <v>69</v>
      </c>
      <c r="D58" s="105"/>
      <c r="E58" s="108" t="s">
        <v>139</v>
      </c>
      <c r="F58" s="100">
        <f>F57*4</f>
        <v>40</v>
      </c>
      <c r="G58" s="106">
        <v>0.1</v>
      </c>
      <c r="H58" s="100">
        <f t="shared" si="64"/>
        <v>44</v>
      </c>
      <c r="I58" s="23" t="s">
        <v>30</v>
      </c>
      <c r="J58" s="23">
        <v>12.2</v>
      </c>
      <c r="K58" s="23">
        <f t="shared" si="65"/>
        <v>536.79999999999995</v>
      </c>
      <c r="L58" s="107">
        <v>4.2700000000000002E-2</v>
      </c>
      <c r="M58" s="107">
        <f>L58*H58</f>
        <v>1.8788</v>
      </c>
      <c r="N58" s="124">
        <v>3.4159999999999999</v>
      </c>
      <c r="O58" s="23">
        <f t="shared" ref="O58:O59" si="66">N58*H58</f>
        <v>150.304</v>
      </c>
      <c r="P58" s="23">
        <f>J58+N58</f>
        <v>15.616</v>
      </c>
      <c r="Q58" s="24">
        <f t="shared" ref="Q58:Q59" si="67">P58*H58</f>
        <v>687.10400000000004</v>
      </c>
      <c r="R58" s="40"/>
      <c r="S58" s="79"/>
    </row>
    <row r="59" spans="1:19" s="6" customFormat="1" ht="15.75" x14ac:dyDescent="0.2">
      <c r="A59" s="99">
        <f>IF(I59&lt;&gt;"",1+MAX($A$3:A58),"")</f>
        <v>27</v>
      </c>
      <c r="B59" s="104" t="s">
        <v>69</v>
      </c>
      <c r="C59" s="104" t="s">
        <v>69</v>
      </c>
      <c r="D59" s="105"/>
      <c r="E59" s="108" t="s">
        <v>140</v>
      </c>
      <c r="F59" s="100">
        <f>F57*1</f>
        <v>10</v>
      </c>
      <c r="G59" s="106">
        <v>0.1</v>
      </c>
      <c r="H59" s="100">
        <f t="shared" si="64"/>
        <v>11</v>
      </c>
      <c r="I59" s="23" t="s">
        <v>30</v>
      </c>
      <c r="J59" s="23">
        <v>7.92</v>
      </c>
      <c r="K59" s="23">
        <f t="shared" si="65"/>
        <v>87.12</v>
      </c>
      <c r="L59" s="107">
        <v>2.7720000000000002E-2</v>
      </c>
      <c r="M59" s="107">
        <f>L59*H59</f>
        <v>0.30492000000000002</v>
      </c>
      <c r="N59" s="124">
        <v>2.2176</v>
      </c>
      <c r="O59" s="23">
        <f t="shared" si="66"/>
        <v>24.393599999999999</v>
      </c>
      <c r="P59" s="23">
        <f>J59+N59</f>
        <v>10.137599999999999</v>
      </c>
      <c r="Q59" s="24">
        <f t="shared" si="67"/>
        <v>111.5136</v>
      </c>
      <c r="R59" s="40"/>
      <c r="S59" s="79"/>
    </row>
    <row r="60" spans="1:19" s="6" customFormat="1" ht="15.75" x14ac:dyDescent="0.2">
      <c r="A60" s="99" t="str">
        <f>IF(I60&lt;&gt;"",1+MAX($A$3:A59),"")</f>
        <v/>
      </c>
      <c r="B60" s="104"/>
      <c r="C60" s="104"/>
      <c r="D60" s="105"/>
      <c r="E60" s="108"/>
      <c r="F60" s="100"/>
      <c r="G60" s="106"/>
      <c r="H60" s="100"/>
      <c r="I60" s="23"/>
      <c r="J60" s="23"/>
      <c r="K60" s="23"/>
      <c r="L60" s="107"/>
      <c r="M60" s="107"/>
      <c r="N60" s="124"/>
      <c r="O60" s="23"/>
      <c r="P60" s="23"/>
      <c r="Q60" s="24"/>
      <c r="R60" s="40"/>
      <c r="S60" s="79"/>
    </row>
    <row r="61" spans="1:19" s="6" customFormat="1" ht="15.75" x14ac:dyDescent="0.2">
      <c r="A61" s="99">
        <f>IF(I61&lt;&gt;"",1+MAX($A$3:A60),"")</f>
        <v>28</v>
      </c>
      <c r="B61" s="104" t="s">
        <v>69</v>
      </c>
      <c r="C61" s="104" t="s">
        <v>69</v>
      </c>
      <c r="D61" s="105"/>
      <c r="E61" s="108" t="s">
        <v>141</v>
      </c>
      <c r="F61" s="100">
        <f>10</f>
        <v>10</v>
      </c>
      <c r="G61" s="106">
        <v>0.1</v>
      </c>
      <c r="H61" s="100">
        <f t="shared" ref="H61:H63" si="68">F61*(1+G61)</f>
        <v>11</v>
      </c>
      <c r="I61" s="23" t="s">
        <v>30</v>
      </c>
      <c r="J61" s="23">
        <v>13.85</v>
      </c>
      <c r="K61" s="23">
        <f t="shared" ref="K61:K63" si="69">J61*H61</f>
        <v>152.35</v>
      </c>
      <c r="L61" s="107">
        <v>4.8475000000000004E-2</v>
      </c>
      <c r="M61" s="107">
        <f>L61*H61</f>
        <v>0.53322500000000006</v>
      </c>
      <c r="N61" s="124">
        <v>3.8780000000000001</v>
      </c>
      <c r="O61" s="23">
        <f>N61*H61</f>
        <v>42.658000000000001</v>
      </c>
      <c r="P61" s="23">
        <f>J61+N61</f>
        <v>17.728000000000002</v>
      </c>
      <c r="Q61" s="24">
        <f>P61*H61</f>
        <v>195.00800000000001</v>
      </c>
      <c r="R61" s="40"/>
      <c r="S61" s="79"/>
    </row>
    <row r="62" spans="1:19" s="6" customFormat="1" ht="15.75" x14ac:dyDescent="0.2">
      <c r="A62" s="99">
        <f>IF(I62&lt;&gt;"",1+MAX($A$3:A61),"")</f>
        <v>29</v>
      </c>
      <c r="B62" s="104" t="s">
        <v>69</v>
      </c>
      <c r="C62" s="104" t="s">
        <v>69</v>
      </c>
      <c r="D62" s="105"/>
      <c r="E62" s="108" t="s">
        <v>142</v>
      </c>
      <c r="F62" s="100">
        <f>F61*4</f>
        <v>40</v>
      </c>
      <c r="G62" s="106">
        <v>0.1</v>
      </c>
      <c r="H62" s="100">
        <f t="shared" si="68"/>
        <v>44</v>
      </c>
      <c r="I62" s="23" t="s">
        <v>30</v>
      </c>
      <c r="J62" s="23">
        <v>7.92</v>
      </c>
      <c r="K62" s="23">
        <f t="shared" si="69"/>
        <v>348.48</v>
      </c>
      <c r="L62" s="107">
        <v>2.7720000000000002E-2</v>
      </c>
      <c r="M62" s="107">
        <f>L62*H62</f>
        <v>1.2196800000000001</v>
      </c>
      <c r="N62" s="124">
        <v>2.2176</v>
      </c>
      <c r="O62" s="23">
        <f t="shared" ref="O62:O63" si="70">N62*H62</f>
        <v>97.574399999999997</v>
      </c>
      <c r="P62" s="23">
        <f>J62+N62</f>
        <v>10.137599999999999</v>
      </c>
      <c r="Q62" s="24">
        <f t="shared" ref="Q62:Q63" si="71">P62*H62</f>
        <v>446.05439999999999</v>
      </c>
      <c r="R62" s="40"/>
      <c r="S62" s="79"/>
    </row>
    <row r="63" spans="1:19" s="6" customFormat="1" ht="15.75" x14ac:dyDescent="0.2">
      <c r="A63" s="99">
        <f>IF(I63&lt;&gt;"",1+MAX($A$3:A62),"")</f>
        <v>30</v>
      </c>
      <c r="B63" s="104" t="s">
        <v>69</v>
      </c>
      <c r="C63" s="104" t="s">
        <v>69</v>
      </c>
      <c r="D63" s="105"/>
      <c r="E63" s="108" t="s">
        <v>143</v>
      </c>
      <c r="F63" s="100">
        <f>F61*1</f>
        <v>10</v>
      </c>
      <c r="G63" s="106">
        <v>0.1</v>
      </c>
      <c r="H63" s="100">
        <f t="shared" si="68"/>
        <v>11</v>
      </c>
      <c r="I63" s="23" t="s">
        <v>30</v>
      </c>
      <c r="J63" s="23">
        <v>5.3</v>
      </c>
      <c r="K63" s="23">
        <f t="shared" si="69"/>
        <v>58.3</v>
      </c>
      <c r="L63" s="107">
        <v>1.8550000000000001E-2</v>
      </c>
      <c r="M63" s="107">
        <f>L63*H63</f>
        <v>0.20405000000000001</v>
      </c>
      <c r="N63" s="124">
        <v>1.484</v>
      </c>
      <c r="O63" s="23">
        <f t="shared" si="70"/>
        <v>16.323999999999998</v>
      </c>
      <c r="P63" s="23">
        <f>J63+N63</f>
        <v>6.7839999999999998</v>
      </c>
      <c r="Q63" s="24">
        <f t="shared" si="71"/>
        <v>74.623999999999995</v>
      </c>
      <c r="R63" s="40"/>
      <c r="S63" s="79"/>
    </row>
    <row r="64" spans="1:19" s="6" customFormat="1" ht="15.75" x14ac:dyDescent="0.2">
      <c r="A64" s="99" t="str">
        <f>IF(I64&lt;&gt;"",1+MAX($A$3:A63),"")</f>
        <v/>
      </c>
      <c r="B64" s="104"/>
      <c r="C64" s="104"/>
      <c r="D64" s="105"/>
      <c r="E64" s="108"/>
      <c r="F64" s="100"/>
      <c r="G64" s="106"/>
      <c r="H64" s="100"/>
      <c r="I64" s="23"/>
      <c r="J64" s="23"/>
      <c r="K64" s="23"/>
      <c r="L64" s="107"/>
      <c r="M64" s="107"/>
      <c r="N64" s="124"/>
      <c r="O64" s="23"/>
      <c r="P64" s="23"/>
      <c r="Q64" s="24"/>
      <c r="R64" s="40"/>
      <c r="S64" s="79"/>
    </row>
    <row r="65" spans="1:19" s="6" customFormat="1" ht="15.75" x14ac:dyDescent="0.2">
      <c r="A65" s="99" t="str">
        <f>IF(I65&lt;&gt;"",1+MAX($A$3:A64),"")</f>
        <v/>
      </c>
      <c r="B65" s="104"/>
      <c r="C65" s="104"/>
      <c r="D65" s="105"/>
      <c r="E65" s="108"/>
      <c r="F65" s="100"/>
      <c r="G65" s="106"/>
      <c r="H65" s="100"/>
      <c r="I65" s="23"/>
      <c r="J65" s="23"/>
      <c r="K65" s="23"/>
      <c r="L65" s="107"/>
      <c r="M65" s="107"/>
      <c r="N65" s="124"/>
      <c r="O65" s="23"/>
      <c r="P65" s="23"/>
      <c r="Q65" s="24"/>
      <c r="R65" s="40"/>
      <c r="S65" s="79"/>
    </row>
    <row r="66" spans="1:19" s="6" customFormat="1" ht="15.75" x14ac:dyDescent="0.2">
      <c r="A66" s="99">
        <f>IF(I66&lt;&gt;"",1+MAX($A$3:A65),"")</f>
        <v>31</v>
      </c>
      <c r="B66" s="104" t="s">
        <v>69</v>
      </c>
      <c r="C66" s="104" t="s">
        <v>69</v>
      </c>
      <c r="D66" s="105"/>
      <c r="E66" s="108" t="s">
        <v>145</v>
      </c>
      <c r="F66" s="100">
        <v>20</v>
      </c>
      <c r="G66" s="106">
        <v>0.1</v>
      </c>
      <c r="H66" s="100">
        <f t="shared" ref="H66:H67" si="72">F66*(1+G66)</f>
        <v>22</v>
      </c>
      <c r="I66" s="23" t="s">
        <v>30</v>
      </c>
      <c r="J66" s="23">
        <v>10</v>
      </c>
      <c r="K66" s="23">
        <f t="shared" ref="K66:K67" si="73">J66*H66</f>
        <v>220</v>
      </c>
      <c r="L66" s="107">
        <v>3.5000000000000003E-2</v>
      </c>
      <c r="M66" s="107">
        <f>L66*H66</f>
        <v>0.77</v>
      </c>
      <c r="N66" s="124">
        <v>2.8000000000000003</v>
      </c>
      <c r="O66" s="23">
        <f>N66*H66</f>
        <v>61.600000000000009</v>
      </c>
      <c r="P66" s="23">
        <f>J66+N66</f>
        <v>12.8</v>
      </c>
      <c r="Q66" s="24">
        <f>P66*H66</f>
        <v>281.60000000000002</v>
      </c>
      <c r="R66" s="40"/>
      <c r="S66" s="79"/>
    </row>
    <row r="67" spans="1:19" s="6" customFormat="1" ht="15.75" x14ac:dyDescent="0.2">
      <c r="A67" s="99">
        <f>IF(I67&lt;&gt;"",1+MAX($A$3:A66),"")</f>
        <v>32</v>
      </c>
      <c r="B67" s="104" t="s">
        <v>69</v>
      </c>
      <c r="C67" s="104" t="s">
        <v>69</v>
      </c>
      <c r="D67" s="105"/>
      <c r="E67" s="108" t="s">
        <v>146</v>
      </c>
      <c r="F67" s="100">
        <f>F66*1</f>
        <v>20</v>
      </c>
      <c r="G67" s="106">
        <v>0.1</v>
      </c>
      <c r="H67" s="100">
        <f t="shared" si="72"/>
        <v>22</v>
      </c>
      <c r="I67" s="23" t="s">
        <v>30</v>
      </c>
      <c r="J67" s="23">
        <v>7.92</v>
      </c>
      <c r="K67" s="23">
        <f t="shared" si="73"/>
        <v>174.24</v>
      </c>
      <c r="L67" s="107">
        <v>2.7720000000000002E-2</v>
      </c>
      <c r="M67" s="107">
        <f>L67*H67</f>
        <v>0.60984000000000005</v>
      </c>
      <c r="N67" s="124">
        <v>2.2176</v>
      </c>
      <c r="O67" s="23">
        <f t="shared" ref="O67" si="74">N67*H67</f>
        <v>48.787199999999999</v>
      </c>
      <c r="P67" s="23">
        <f>J67+N67</f>
        <v>10.137599999999999</v>
      </c>
      <c r="Q67" s="24">
        <f t="shared" ref="Q67" si="75">P67*H67</f>
        <v>223.02719999999999</v>
      </c>
      <c r="R67" s="40"/>
      <c r="S67" s="79"/>
    </row>
    <row r="68" spans="1:19" s="6" customFormat="1" ht="15.75" x14ac:dyDescent="0.2">
      <c r="A68" s="99" t="str">
        <f>IF(I68&lt;&gt;"",1+MAX($A$3:A67),"")</f>
        <v/>
      </c>
      <c r="B68" s="104"/>
      <c r="C68" s="104"/>
      <c r="D68" s="105"/>
      <c r="E68" s="108"/>
      <c r="F68" s="100"/>
      <c r="G68" s="106"/>
      <c r="H68" s="100"/>
      <c r="I68" s="23"/>
      <c r="J68" s="23"/>
      <c r="K68" s="23"/>
      <c r="L68" s="107"/>
      <c r="M68" s="107"/>
      <c r="N68" s="124"/>
      <c r="O68" s="23"/>
      <c r="P68" s="23"/>
      <c r="Q68" s="24"/>
      <c r="R68" s="40"/>
      <c r="S68" s="79"/>
    </row>
    <row r="69" spans="1:19" s="6" customFormat="1" ht="15.75" x14ac:dyDescent="0.2">
      <c r="A69" s="99">
        <f>IF(I69&lt;&gt;"",1+MAX($A$3:A68),"")</f>
        <v>33</v>
      </c>
      <c r="B69" s="104" t="s">
        <v>69</v>
      </c>
      <c r="C69" s="104" t="s">
        <v>69</v>
      </c>
      <c r="D69" s="105"/>
      <c r="E69" s="108" t="s">
        <v>121</v>
      </c>
      <c r="F69" s="100">
        <v>20</v>
      </c>
      <c r="G69" s="106">
        <v>0</v>
      </c>
      <c r="H69" s="100">
        <f>F69*(1+G69)</f>
        <v>20</v>
      </c>
      <c r="I69" s="23" t="s">
        <v>16</v>
      </c>
      <c r="J69" s="23">
        <v>8</v>
      </c>
      <c r="K69" s="23">
        <f>J69*H69</f>
        <v>160</v>
      </c>
      <c r="L69" s="107">
        <v>2.8000000000000004E-2</v>
      </c>
      <c r="M69" s="107">
        <f>L69*H69</f>
        <v>0.56000000000000005</v>
      </c>
      <c r="N69" s="124">
        <v>2.2400000000000002</v>
      </c>
      <c r="O69" s="23">
        <f>N69*H69</f>
        <v>44.800000000000004</v>
      </c>
      <c r="P69" s="23">
        <f>J69+N69</f>
        <v>10.24</v>
      </c>
      <c r="Q69" s="24">
        <f>P69*H69</f>
        <v>204.8</v>
      </c>
      <c r="R69" s="40"/>
      <c r="S69" s="79"/>
    </row>
    <row r="70" spans="1:19" s="6" customFormat="1" ht="15.75" x14ac:dyDescent="0.2">
      <c r="A70" s="99" t="str">
        <f>IF(I70&lt;&gt;"",1+MAX($A$3:A69),"")</f>
        <v/>
      </c>
      <c r="B70" s="104"/>
      <c r="C70" s="104"/>
      <c r="D70" s="105"/>
      <c r="E70" s="108"/>
      <c r="F70" s="100"/>
      <c r="G70" s="106"/>
      <c r="H70" s="100"/>
      <c r="I70" s="23"/>
      <c r="J70" s="23"/>
      <c r="K70" s="23"/>
      <c r="L70" s="107"/>
      <c r="M70" s="107"/>
      <c r="N70" s="124"/>
      <c r="O70" s="23"/>
      <c r="P70" s="23"/>
      <c r="Q70" s="24"/>
      <c r="R70" s="40"/>
      <c r="S70" s="79"/>
    </row>
    <row r="71" spans="1:19" s="6" customFormat="1" ht="15.75" x14ac:dyDescent="0.2">
      <c r="A71" s="99">
        <f>IF(I71&lt;&gt;"",1+MAX($A$3:A70),"")</f>
        <v>34</v>
      </c>
      <c r="B71" s="104" t="s">
        <v>69</v>
      </c>
      <c r="C71" s="104" t="s">
        <v>69</v>
      </c>
      <c r="D71" s="105"/>
      <c r="E71" s="108" t="s">
        <v>134</v>
      </c>
      <c r="F71" s="100">
        <f>15.92*2</f>
        <v>31.84</v>
      </c>
      <c r="G71" s="106">
        <v>0.1</v>
      </c>
      <c r="H71" s="100">
        <f t="shared" ref="H71" si="76">F71*(1+G71)</f>
        <v>35.024000000000001</v>
      </c>
      <c r="I71" s="23" t="s">
        <v>30</v>
      </c>
      <c r="J71" s="23">
        <v>13.85</v>
      </c>
      <c r="K71" s="23">
        <f t="shared" ref="K71" si="77">J71*H71</f>
        <v>485.08240000000001</v>
      </c>
      <c r="L71" s="107">
        <v>4.8475000000000004E-2</v>
      </c>
      <c r="M71" s="107">
        <f>L71*H71</f>
        <v>1.6977884000000001</v>
      </c>
      <c r="N71" s="124">
        <v>3.8780000000000001</v>
      </c>
      <c r="O71" s="23">
        <f>N71*H71</f>
        <v>135.823072</v>
      </c>
      <c r="P71" s="23">
        <f>J71+N71</f>
        <v>17.728000000000002</v>
      </c>
      <c r="Q71" s="24">
        <f>P71*H71</f>
        <v>620.90547200000003</v>
      </c>
      <c r="R71" s="40"/>
      <c r="S71" s="79"/>
    </row>
    <row r="72" spans="1:19" s="6" customFormat="1" ht="15.75" x14ac:dyDescent="0.2">
      <c r="A72" s="99">
        <f>IF(I72&lt;&gt;"",1+MAX($A$3:A71),"")</f>
        <v>35</v>
      </c>
      <c r="B72" s="104" t="s">
        <v>69</v>
      </c>
      <c r="C72" s="104" t="s">
        <v>69</v>
      </c>
      <c r="D72" s="105"/>
      <c r="E72" s="108" t="s">
        <v>135</v>
      </c>
      <c r="F72" s="100">
        <f>F71*4</f>
        <v>127.36</v>
      </c>
      <c r="G72" s="106">
        <v>0.1</v>
      </c>
      <c r="H72" s="100">
        <f t="shared" ref="H72:H73" si="78">F72*(1+G72)</f>
        <v>140.096</v>
      </c>
      <c r="I72" s="23" t="s">
        <v>30</v>
      </c>
      <c r="J72" s="23">
        <v>8</v>
      </c>
      <c r="K72" s="23">
        <f t="shared" ref="K72:K73" si="79">J72*H72</f>
        <v>1120.768</v>
      </c>
      <c r="L72" s="107">
        <v>2.8000000000000004E-2</v>
      </c>
      <c r="M72" s="107">
        <f>L72*H72</f>
        <v>3.9226880000000008</v>
      </c>
      <c r="N72" s="124">
        <v>2.2400000000000002</v>
      </c>
      <c r="O72" s="23">
        <f t="shared" ref="O72:O73" si="80">N72*H72</f>
        <v>313.81504000000001</v>
      </c>
      <c r="P72" s="23">
        <f>J72+N72</f>
        <v>10.24</v>
      </c>
      <c r="Q72" s="24">
        <f t="shared" ref="Q72:Q73" si="81">P72*H72</f>
        <v>1434.58304</v>
      </c>
      <c r="R72" s="40"/>
      <c r="S72" s="79"/>
    </row>
    <row r="73" spans="1:19" s="6" customFormat="1" ht="15.75" x14ac:dyDescent="0.2">
      <c r="A73" s="99">
        <f>IF(I73&lt;&gt;"",1+MAX($A$3:A72),"")</f>
        <v>36</v>
      </c>
      <c r="B73" s="104" t="s">
        <v>69</v>
      </c>
      <c r="C73" s="104" t="s">
        <v>69</v>
      </c>
      <c r="D73" s="105"/>
      <c r="E73" s="108" t="s">
        <v>136</v>
      </c>
      <c r="F73" s="100">
        <f>F71*1</f>
        <v>31.84</v>
      </c>
      <c r="G73" s="106">
        <v>0.1</v>
      </c>
      <c r="H73" s="100">
        <f t="shared" si="78"/>
        <v>35.024000000000001</v>
      </c>
      <c r="I73" s="23" t="s">
        <v>30</v>
      </c>
      <c r="J73" s="23">
        <v>3</v>
      </c>
      <c r="K73" s="23">
        <f t="shared" si="79"/>
        <v>105.072</v>
      </c>
      <c r="L73" s="107">
        <v>1.0500000000000001E-2</v>
      </c>
      <c r="M73" s="107">
        <f>L73*H73</f>
        <v>0.36775200000000002</v>
      </c>
      <c r="N73" s="124">
        <v>0.84000000000000008</v>
      </c>
      <c r="O73" s="23">
        <f t="shared" si="80"/>
        <v>29.420160000000003</v>
      </c>
      <c r="P73" s="23">
        <f>J73+N73</f>
        <v>3.84</v>
      </c>
      <c r="Q73" s="24">
        <f t="shared" si="81"/>
        <v>134.49216000000001</v>
      </c>
      <c r="R73" s="40"/>
      <c r="S73" s="79"/>
    </row>
    <row r="74" spans="1:19" s="6" customFormat="1" ht="15.75" x14ac:dyDescent="0.2">
      <c r="A74" s="99" t="str">
        <f>IF(I74&lt;&gt;"",1+MAX($A$3:A73),"")</f>
        <v/>
      </c>
      <c r="B74" s="104"/>
      <c r="C74" s="104"/>
      <c r="D74" s="105"/>
      <c r="E74" s="108"/>
      <c r="F74" s="100"/>
      <c r="G74" s="106"/>
      <c r="H74" s="100"/>
      <c r="I74" s="23"/>
      <c r="J74" s="23"/>
      <c r="K74" s="23"/>
      <c r="L74" s="107"/>
      <c r="M74" s="107"/>
      <c r="N74" s="124"/>
      <c r="O74" s="23"/>
      <c r="P74" s="23"/>
      <c r="Q74" s="24"/>
      <c r="R74" s="40"/>
      <c r="S74" s="79"/>
    </row>
    <row r="75" spans="1:19" s="6" customFormat="1" ht="15.75" x14ac:dyDescent="0.2">
      <c r="A75" s="99">
        <f>IF(I75&lt;&gt;"",1+MAX($A$3:A74),"")</f>
        <v>37</v>
      </c>
      <c r="B75" s="104" t="s">
        <v>69</v>
      </c>
      <c r="C75" s="104" t="s">
        <v>69</v>
      </c>
      <c r="D75" s="105"/>
      <c r="E75" s="108" t="s">
        <v>130</v>
      </c>
      <c r="F75" s="100">
        <v>29.717777777777773</v>
      </c>
      <c r="G75" s="106">
        <v>0.1</v>
      </c>
      <c r="H75" s="100">
        <f>F75*(1+G75)</f>
        <v>32.68955555555555</v>
      </c>
      <c r="I75" s="23" t="s">
        <v>126</v>
      </c>
      <c r="J75" s="23"/>
      <c r="K75" s="23"/>
      <c r="L75" s="120">
        <v>0.06</v>
      </c>
      <c r="M75" s="107">
        <f>L75*H75</f>
        <v>1.961373333333333</v>
      </c>
      <c r="N75" s="124">
        <v>4.8</v>
      </c>
      <c r="O75" s="23">
        <f>N75*H75</f>
        <v>156.90986666666663</v>
      </c>
      <c r="P75" s="23">
        <f>J75+N75</f>
        <v>4.8</v>
      </c>
      <c r="Q75" s="24">
        <f>P75*H75</f>
        <v>156.90986666666663</v>
      </c>
      <c r="R75" s="40"/>
      <c r="S75" s="41"/>
    </row>
    <row r="76" spans="1:19" s="6" customFormat="1" ht="15.75" x14ac:dyDescent="0.2">
      <c r="A76" s="99">
        <f>IF(I76&lt;&gt;"",1+MAX($A$3:A75),"")</f>
        <v>38</v>
      </c>
      <c r="B76" s="104" t="s">
        <v>69</v>
      </c>
      <c r="C76" s="104" t="s">
        <v>69</v>
      </c>
      <c r="D76" s="105"/>
      <c r="E76" s="108" t="s">
        <v>131</v>
      </c>
      <c r="F76" s="100">
        <v>26</v>
      </c>
      <c r="G76" s="106">
        <v>0.1</v>
      </c>
      <c r="H76" s="100">
        <f>F76*(1+G76)</f>
        <v>28.6</v>
      </c>
      <c r="I76" s="23" t="s">
        <v>126</v>
      </c>
      <c r="J76" s="23"/>
      <c r="K76" s="23"/>
      <c r="L76" s="120">
        <v>0.02</v>
      </c>
      <c r="M76" s="107">
        <f>L76*H76</f>
        <v>0.57200000000000006</v>
      </c>
      <c r="N76" s="124">
        <v>1.6</v>
      </c>
      <c r="O76" s="23">
        <f>N76*H76</f>
        <v>45.760000000000005</v>
      </c>
      <c r="P76" s="23">
        <f>J76+N76</f>
        <v>1.6</v>
      </c>
      <c r="Q76" s="24">
        <f>P76*H76</f>
        <v>45.760000000000005</v>
      </c>
      <c r="R76" s="40"/>
      <c r="S76" s="41"/>
    </row>
    <row r="77" spans="1:19" s="6" customFormat="1" ht="15.75" x14ac:dyDescent="0.2">
      <c r="A77" s="99" t="str">
        <f>IF(I77&lt;&gt;"",1+MAX($A$3:A76),"")</f>
        <v/>
      </c>
      <c r="B77" s="104"/>
      <c r="C77" s="104"/>
      <c r="D77" s="105"/>
      <c r="E77" s="108"/>
      <c r="F77" s="100"/>
      <c r="G77" s="106"/>
      <c r="H77" s="100"/>
      <c r="I77" s="23"/>
      <c r="J77" s="23"/>
      <c r="K77" s="23"/>
      <c r="L77" s="107"/>
      <c r="M77" s="107"/>
      <c r="N77" s="124"/>
      <c r="O77" s="23"/>
      <c r="P77" s="23"/>
      <c r="Q77" s="24"/>
      <c r="R77" s="40"/>
      <c r="S77" s="41"/>
    </row>
    <row r="78" spans="1:19" s="6" customFormat="1" ht="18.75" x14ac:dyDescent="0.2">
      <c r="A78" s="99" t="str">
        <f>IF(I78&lt;&gt;"",1+MAX($A$3:A77),"")</f>
        <v/>
      </c>
      <c r="B78" s="99"/>
      <c r="C78" s="99"/>
      <c r="D78" s="105"/>
      <c r="E78" s="25" t="s">
        <v>122</v>
      </c>
      <c r="F78" s="100"/>
      <c r="G78" s="106"/>
      <c r="H78" s="100"/>
      <c r="I78" s="23"/>
      <c r="J78" s="23"/>
      <c r="K78" s="23"/>
      <c r="L78" s="107"/>
      <c r="M78" s="107"/>
      <c r="N78" s="124"/>
      <c r="O78" s="23"/>
      <c r="P78" s="23"/>
      <c r="Q78" s="24"/>
      <c r="R78" s="40"/>
      <c r="S78" s="41"/>
    </row>
    <row r="79" spans="1:19" s="6" customFormat="1" ht="15.75" x14ac:dyDescent="0.2">
      <c r="A79" s="99" t="str">
        <f>IF(I79&lt;&gt;"",1+MAX($A$3:A78),"")</f>
        <v/>
      </c>
      <c r="B79" s="104"/>
      <c r="C79" s="104"/>
      <c r="D79" s="105"/>
      <c r="E79" s="108"/>
      <c r="F79" s="100"/>
      <c r="G79" s="106"/>
      <c r="H79" s="100"/>
      <c r="I79" s="23"/>
      <c r="J79" s="23"/>
      <c r="K79" s="23"/>
      <c r="L79" s="107"/>
      <c r="M79" s="107"/>
      <c r="N79" s="124"/>
      <c r="O79" s="23"/>
      <c r="P79" s="23"/>
      <c r="Q79" s="24"/>
      <c r="R79" s="40"/>
      <c r="S79" s="41"/>
    </row>
    <row r="80" spans="1:19" s="6" customFormat="1" ht="15.75" x14ac:dyDescent="0.2">
      <c r="A80" s="99" t="str">
        <f>IF(I80&lt;&gt;"",1+MAX($A$3:A79),"")</f>
        <v/>
      </c>
      <c r="B80" s="99"/>
      <c r="C80" s="99"/>
      <c r="D80" s="105"/>
      <c r="E80" s="26" t="s">
        <v>116</v>
      </c>
      <c r="F80" s="100"/>
      <c r="G80" s="106"/>
      <c r="H80" s="100"/>
      <c r="I80" s="23"/>
      <c r="J80" s="23"/>
      <c r="K80" s="23"/>
      <c r="L80" s="107"/>
      <c r="M80" s="107"/>
      <c r="N80" s="124"/>
      <c r="O80" s="23"/>
      <c r="P80" s="23"/>
      <c r="Q80" s="24"/>
      <c r="R80" s="40"/>
      <c r="S80" s="41"/>
    </row>
    <row r="81" spans="1:19" s="6" customFormat="1" ht="15.75" x14ac:dyDescent="0.2">
      <c r="A81" s="99" t="str">
        <f>IF(I81&lt;&gt;"",1+MAX($A$3:A80),"")</f>
        <v/>
      </c>
      <c r="B81" s="104"/>
      <c r="C81" s="104"/>
      <c r="D81" s="105"/>
      <c r="E81" s="108"/>
      <c r="F81" s="100"/>
      <c r="G81" s="106"/>
      <c r="H81" s="100"/>
      <c r="I81" s="23"/>
      <c r="J81" s="23"/>
      <c r="K81" s="23"/>
      <c r="L81" s="107"/>
      <c r="M81" s="107"/>
      <c r="N81" s="124"/>
      <c r="O81" s="23"/>
      <c r="P81" s="23"/>
      <c r="Q81" s="24"/>
      <c r="R81" s="40"/>
      <c r="S81" s="41"/>
    </row>
    <row r="82" spans="1:19" s="6" customFormat="1" ht="15.75" x14ac:dyDescent="0.2">
      <c r="A82" s="99">
        <f>IF(I82&lt;&gt;"",1+MAX($A$3:A81),"")</f>
        <v>39</v>
      </c>
      <c r="B82" s="104" t="s">
        <v>75</v>
      </c>
      <c r="C82" s="104" t="s">
        <v>75</v>
      </c>
      <c r="D82" s="105"/>
      <c r="E82" s="108" t="s">
        <v>74</v>
      </c>
      <c r="F82" s="100">
        <v>10</v>
      </c>
      <c r="G82" s="106">
        <v>0</v>
      </c>
      <c r="H82" s="100">
        <f t="shared" ref="H82" si="82">F82*(1+G82)</f>
        <v>10</v>
      </c>
      <c r="I82" s="23" t="s">
        <v>16</v>
      </c>
      <c r="J82" s="23">
        <v>42</v>
      </c>
      <c r="K82" s="23">
        <f t="shared" ref="K82" si="83">J82*H82</f>
        <v>420</v>
      </c>
      <c r="L82" s="107">
        <v>0.14700000000000002</v>
      </c>
      <c r="M82" s="107">
        <f>L82*H82</f>
        <v>1.4700000000000002</v>
      </c>
      <c r="N82" s="124">
        <v>11.760000000000002</v>
      </c>
      <c r="O82" s="23">
        <f t="shared" ref="O82" si="84">N82*H82</f>
        <v>117.60000000000002</v>
      </c>
      <c r="P82" s="23">
        <f>J82+N82</f>
        <v>53.760000000000005</v>
      </c>
      <c r="Q82" s="24">
        <f t="shared" ref="Q82" si="85">P82*H82</f>
        <v>537.6</v>
      </c>
      <c r="R82" s="40"/>
      <c r="S82" s="41"/>
    </row>
    <row r="83" spans="1:19" s="6" customFormat="1" ht="15.75" x14ac:dyDescent="0.2">
      <c r="A83" s="99" t="str">
        <f>IF(I83&lt;&gt;"",1+MAX($A$3:A82),"")</f>
        <v/>
      </c>
      <c r="B83" s="104"/>
      <c r="C83" s="104"/>
      <c r="D83" s="105"/>
      <c r="E83" s="108"/>
      <c r="F83" s="100"/>
      <c r="G83" s="106"/>
      <c r="H83" s="100"/>
      <c r="I83" s="23"/>
      <c r="J83" s="23"/>
      <c r="K83" s="23"/>
      <c r="L83" s="107"/>
      <c r="M83" s="107"/>
      <c r="N83" s="124"/>
      <c r="O83" s="23"/>
      <c r="P83" s="23"/>
      <c r="Q83" s="24"/>
      <c r="R83" s="40"/>
      <c r="S83" s="41"/>
    </row>
    <row r="84" spans="1:19" s="6" customFormat="1" ht="15.75" x14ac:dyDescent="0.2">
      <c r="A84" s="99" t="str">
        <f>IF(I84&lt;&gt;"",1+MAX($A$3:A83),"")</f>
        <v/>
      </c>
      <c r="B84" s="99"/>
      <c r="C84" s="99"/>
      <c r="D84" s="105"/>
      <c r="E84" s="26" t="s">
        <v>116</v>
      </c>
      <c r="F84" s="100"/>
      <c r="G84" s="106"/>
      <c r="H84" s="100"/>
      <c r="I84" s="23"/>
      <c r="J84" s="23"/>
      <c r="K84" s="23"/>
      <c r="L84" s="107"/>
      <c r="M84" s="107"/>
      <c r="N84" s="124"/>
      <c r="O84" s="23"/>
      <c r="P84" s="23"/>
      <c r="Q84" s="24"/>
      <c r="R84" s="40"/>
      <c r="S84" s="41"/>
    </row>
    <row r="85" spans="1:19" s="6" customFormat="1" ht="15.75" x14ac:dyDescent="0.2">
      <c r="A85" s="99" t="str">
        <f>IF(I85&lt;&gt;"",1+MAX($A$3:A84),"")</f>
        <v/>
      </c>
      <c r="B85" s="104"/>
      <c r="C85" s="104"/>
      <c r="D85" s="105"/>
      <c r="E85" s="117"/>
      <c r="F85" s="100"/>
      <c r="G85" s="106"/>
      <c r="H85" s="100"/>
      <c r="I85" s="23"/>
      <c r="J85" s="23"/>
      <c r="K85" s="23"/>
      <c r="L85" s="107"/>
      <c r="M85" s="107"/>
      <c r="N85" s="124"/>
      <c r="O85" s="23"/>
      <c r="P85" s="23"/>
      <c r="Q85" s="24"/>
      <c r="R85" s="40"/>
      <c r="S85" s="41"/>
    </row>
    <row r="86" spans="1:19" s="6" customFormat="1" ht="15.75" x14ac:dyDescent="0.2">
      <c r="A86" s="99">
        <f>IF(I86&lt;&gt;"",1+MAX($A$3:A85),"")</f>
        <v>40</v>
      </c>
      <c r="B86" s="104" t="s">
        <v>69</v>
      </c>
      <c r="C86" s="104" t="s">
        <v>69</v>
      </c>
      <c r="D86" s="105"/>
      <c r="E86" s="108" t="s">
        <v>76</v>
      </c>
      <c r="F86" s="100">
        <v>2</v>
      </c>
      <c r="G86" s="106">
        <v>0</v>
      </c>
      <c r="H86" s="100">
        <f t="shared" ref="H86" si="86">F86*(1+G86)</f>
        <v>2</v>
      </c>
      <c r="I86" s="23" t="s">
        <v>16</v>
      </c>
      <c r="J86" s="23">
        <v>35</v>
      </c>
      <c r="K86" s="23">
        <f t="shared" ref="K86" si="87">J86*H86</f>
        <v>70</v>
      </c>
      <c r="L86" s="107">
        <v>0.12250000000000001</v>
      </c>
      <c r="M86" s="107">
        <f>L86*H86</f>
        <v>0.24500000000000002</v>
      </c>
      <c r="N86" s="124">
        <v>9.8000000000000007</v>
      </c>
      <c r="O86" s="23">
        <f>N86*H86</f>
        <v>19.600000000000001</v>
      </c>
      <c r="P86" s="23">
        <f>J86+N86</f>
        <v>44.8</v>
      </c>
      <c r="Q86" s="24">
        <f>P86*H86</f>
        <v>89.6</v>
      </c>
      <c r="R86" s="40"/>
      <c r="S86" s="41"/>
    </row>
    <row r="87" spans="1:19" s="6" customFormat="1" ht="15.75" x14ac:dyDescent="0.2">
      <c r="A87" s="99" t="str">
        <f>IF(I87&lt;&gt;"",1+MAX($A$3:A86),"")</f>
        <v/>
      </c>
      <c r="B87" s="104"/>
      <c r="C87" s="104"/>
      <c r="D87" s="105"/>
      <c r="E87" s="108"/>
      <c r="F87" s="100"/>
      <c r="G87" s="106"/>
      <c r="H87" s="100"/>
      <c r="I87" s="23"/>
      <c r="J87" s="23"/>
      <c r="K87" s="23"/>
      <c r="L87" s="107"/>
      <c r="M87" s="107"/>
      <c r="N87" s="124"/>
      <c r="O87" s="23"/>
      <c r="P87" s="23"/>
      <c r="Q87" s="24"/>
      <c r="R87" s="40"/>
      <c r="S87" s="41"/>
    </row>
    <row r="88" spans="1:19" s="6" customFormat="1" ht="18.75" x14ac:dyDescent="0.2">
      <c r="A88" s="99" t="str">
        <f>IF(I88&lt;&gt;"",1+MAX($A$3:A87),"")</f>
        <v/>
      </c>
      <c r="B88" s="99"/>
      <c r="C88" s="99"/>
      <c r="D88" s="105"/>
      <c r="E88" s="25" t="s">
        <v>29</v>
      </c>
      <c r="F88" s="100"/>
      <c r="G88" s="106"/>
      <c r="H88" s="100"/>
      <c r="I88" s="23"/>
      <c r="J88" s="23"/>
      <c r="K88" s="23"/>
      <c r="L88" s="107"/>
      <c r="M88" s="107"/>
      <c r="N88" s="124"/>
      <c r="O88" s="23"/>
      <c r="P88" s="23"/>
      <c r="Q88" s="24"/>
      <c r="R88" s="40"/>
      <c r="S88" s="41"/>
    </row>
    <row r="89" spans="1:19" s="6" customFormat="1" ht="15.75" x14ac:dyDescent="0.2">
      <c r="A89" s="99" t="str">
        <f>IF(I89&lt;&gt;"",1+MAX($A$3:A88),"")</f>
        <v/>
      </c>
      <c r="B89" s="104"/>
      <c r="C89" s="104"/>
      <c r="D89" s="105"/>
      <c r="E89" s="108"/>
      <c r="F89" s="100"/>
      <c r="G89" s="106"/>
      <c r="H89" s="100"/>
      <c r="I89" s="23"/>
      <c r="J89" s="23"/>
      <c r="K89" s="23"/>
      <c r="L89" s="107"/>
      <c r="M89" s="107"/>
      <c r="N89" s="124"/>
      <c r="O89" s="23"/>
      <c r="P89" s="23"/>
      <c r="Q89" s="24"/>
      <c r="R89" s="40"/>
      <c r="S89" s="41"/>
    </row>
    <row r="90" spans="1:19" s="6" customFormat="1" ht="15.75" x14ac:dyDescent="0.2">
      <c r="A90" s="99" t="str">
        <f>IF(I90&lt;&gt;"",1+MAX($A$3:A89),"")</f>
        <v/>
      </c>
      <c r="B90" s="99"/>
      <c r="C90" s="99"/>
      <c r="D90" s="105"/>
      <c r="E90" s="26" t="s">
        <v>116</v>
      </c>
      <c r="F90" s="100"/>
      <c r="G90" s="106"/>
      <c r="H90" s="100"/>
      <c r="I90" s="23"/>
      <c r="J90" s="23"/>
      <c r="K90" s="23"/>
      <c r="L90" s="107"/>
      <c r="M90" s="107"/>
      <c r="N90" s="124"/>
      <c r="O90" s="23"/>
      <c r="P90" s="23"/>
      <c r="Q90" s="24"/>
      <c r="R90" s="40"/>
      <c r="S90" s="41"/>
    </row>
    <row r="91" spans="1:19" s="6" customFormat="1" ht="15.75" x14ac:dyDescent="0.2">
      <c r="A91" s="99" t="str">
        <f>IF(I91&lt;&gt;"",1+MAX($A$3:A90),"")</f>
        <v/>
      </c>
      <c r="B91" s="104"/>
      <c r="C91" s="104"/>
      <c r="D91" s="105"/>
      <c r="E91" s="108"/>
      <c r="F91" s="100"/>
      <c r="G91" s="106"/>
      <c r="H91" s="100"/>
      <c r="I91" s="23"/>
      <c r="J91" s="23"/>
      <c r="K91" s="23"/>
      <c r="L91" s="107"/>
      <c r="M91" s="107"/>
      <c r="N91" s="124"/>
      <c r="O91" s="23"/>
      <c r="P91" s="23"/>
      <c r="Q91" s="24"/>
      <c r="R91" s="40"/>
      <c r="S91" s="41"/>
    </row>
    <row r="92" spans="1:19" s="6" customFormat="1" ht="15.75" x14ac:dyDescent="0.2">
      <c r="A92" s="99">
        <f>IF(I92&lt;&gt;"",1+MAX($A$3:A91),"")</f>
        <v>41</v>
      </c>
      <c r="B92" s="104" t="s">
        <v>69</v>
      </c>
      <c r="C92" s="104" t="s">
        <v>70</v>
      </c>
      <c r="D92" s="105"/>
      <c r="E92" s="108" t="s">
        <v>165</v>
      </c>
      <c r="F92" s="100">
        <v>9</v>
      </c>
      <c r="G92" s="106">
        <v>0</v>
      </c>
      <c r="H92" s="100">
        <f t="shared" ref="H92" si="88">F92*(1+G92)</f>
        <v>9</v>
      </c>
      <c r="I92" s="23" t="s">
        <v>16</v>
      </c>
      <c r="J92" s="23">
        <v>22</v>
      </c>
      <c r="K92" s="23">
        <f t="shared" ref="K92:K94" si="89">J92*H92</f>
        <v>198</v>
      </c>
      <c r="L92" s="107">
        <v>7.6999999999999999E-2</v>
      </c>
      <c r="M92" s="107">
        <f>L92*H92</f>
        <v>0.69299999999999995</v>
      </c>
      <c r="N92" s="124">
        <v>6.16</v>
      </c>
      <c r="O92" s="23">
        <f t="shared" ref="O92:O94" si="90">N92*H92</f>
        <v>55.44</v>
      </c>
      <c r="P92" s="23">
        <f>J92+N92</f>
        <v>28.16</v>
      </c>
      <c r="Q92" s="24">
        <f t="shared" ref="Q92:Q94" si="91">P92*H92</f>
        <v>253.44</v>
      </c>
      <c r="R92" s="40"/>
      <c r="S92" s="41"/>
    </row>
    <row r="93" spans="1:19" s="6" customFormat="1" ht="15.75" x14ac:dyDescent="0.2">
      <c r="A93" s="99">
        <f>IF(I93&lt;&gt;"",1+MAX($A$3:A92),"")</f>
        <v>42</v>
      </c>
      <c r="B93" s="104" t="s">
        <v>69</v>
      </c>
      <c r="C93" s="104" t="s">
        <v>70</v>
      </c>
      <c r="D93" s="105"/>
      <c r="E93" s="108" t="s">
        <v>77</v>
      </c>
      <c r="F93" s="100">
        <v>2</v>
      </c>
      <c r="G93" s="106">
        <v>0</v>
      </c>
      <c r="H93" s="100">
        <f>F93*(1+G93)</f>
        <v>2</v>
      </c>
      <c r="I93" s="23" t="s">
        <v>16</v>
      </c>
      <c r="J93" s="23">
        <v>28</v>
      </c>
      <c r="K93" s="23">
        <f t="shared" si="89"/>
        <v>56</v>
      </c>
      <c r="L93" s="107">
        <v>9.8000000000000004E-2</v>
      </c>
      <c r="M93" s="107">
        <f>L93*H93</f>
        <v>0.19600000000000001</v>
      </c>
      <c r="N93" s="124">
        <v>7.8400000000000007</v>
      </c>
      <c r="O93" s="23">
        <f t="shared" si="90"/>
        <v>15.680000000000001</v>
      </c>
      <c r="P93" s="23">
        <f>J93+N93</f>
        <v>35.840000000000003</v>
      </c>
      <c r="Q93" s="24">
        <f t="shared" si="91"/>
        <v>71.680000000000007</v>
      </c>
      <c r="R93" s="40"/>
      <c r="S93" s="41"/>
    </row>
    <row r="94" spans="1:19" s="6" customFormat="1" ht="15.75" x14ac:dyDescent="0.2">
      <c r="A94" s="99">
        <f>IF(I94&lt;&gt;"",1+MAX($A$3:A93),"")</f>
        <v>43</v>
      </c>
      <c r="B94" s="104" t="s">
        <v>69</v>
      </c>
      <c r="C94" s="104" t="s">
        <v>70</v>
      </c>
      <c r="D94" s="105"/>
      <c r="E94" s="108" t="s">
        <v>98</v>
      </c>
      <c r="F94" s="100">
        <v>1</v>
      </c>
      <c r="G94" s="106">
        <v>0</v>
      </c>
      <c r="H94" s="100">
        <f>F94*(1+G94)</f>
        <v>1</v>
      </c>
      <c r="I94" s="23" t="s">
        <v>16</v>
      </c>
      <c r="J94" s="23">
        <v>28.22</v>
      </c>
      <c r="K94" s="23">
        <f t="shared" si="89"/>
        <v>28.22</v>
      </c>
      <c r="L94" s="107">
        <v>9.8769999999999997E-2</v>
      </c>
      <c r="M94" s="107">
        <f>L94*H94</f>
        <v>9.8769999999999997E-2</v>
      </c>
      <c r="N94" s="124">
        <v>7.9016000000000002</v>
      </c>
      <c r="O94" s="23">
        <f t="shared" si="90"/>
        <v>7.9016000000000002</v>
      </c>
      <c r="P94" s="23">
        <f>J94+N94</f>
        <v>36.121600000000001</v>
      </c>
      <c r="Q94" s="24">
        <f t="shared" si="91"/>
        <v>36.121600000000001</v>
      </c>
      <c r="R94" s="40"/>
      <c r="S94" s="41"/>
    </row>
    <row r="95" spans="1:19" s="6" customFormat="1" ht="31.5" x14ac:dyDescent="0.2">
      <c r="A95" s="99">
        <f>IF(I95&lt;&gt;"",1+MAX($A$3:A94),"")</f>
        <v>44</v>
      </c>
      <c r="B95" s="104" t="s">
        <v>69</v>
      </c>
      <c r="C95" s="104" t="s">
        <v>70</v>
      </c>
      <c r="D95" s="105"/>
      <c r="E95" s="108" t="s">
        <v>113</v>
      </c>
      <c r="F95" s="100">
        <v>19</v>
      </c>
      <c r="G95" s="106">
        <v>0</v>
      </c>
      <c r="H95" s="100">
        <f t="shared" ref="H95" si="92">F95*(1+G95)</f>
        <v>19</v>
      </c>
      <c r="I95" s="23" t="s">
        <v>16</v>
      </c>
      <c r="J95" s="23">
        <v>92</v>
      </c>
      <c r="K95" s="23">
        <f t="shared" ref="K95:K96" si="93">J95*H95</f>
        <v>1748</v>
      </c>
      <c r="L95" s="107">
        <v>0.32200000000000001</v>
      </c>
      <c r="M95" s="107">
        <f>L95*H95</f>
        <v>6.1180000000000003</v>
      </c>
      <c r="N95" s="124">
        <v>25.76</v>
      </c>
      <c r="O95" s="23">
        <f t="shared" ref="O95:O96" si="94">N95*H95</f>
        <v>489.44000000000005</v>
      </c>
      <c r="P95" s="23">
        <f>J95+N95</f>
        <v>117.76</v>
      </c>
      <c r="Q95" s="24">
        <f t="shared" ref="Q95:Q96" si="95">P95*H95</f>
        <v>2237.44</v>
      </c>
      <c r="R95" s="40"/>
      <c r="S95" s="41"/>
    </row>
    <row r="96" spans="1:19" s="6" customFormat="1" ht="15.75" x14ac:dyDescent="0.2">
      <c r="A96" s="99">
        <f>IF(I96&lt;&gt;"",1+MAX($A$3:A95),"")</f>
        <v>45</v>
      </c>
      <c r="B96" s="104" t="s">
        <v>69</v>
      </c>
      <c r="C96" s="104" t="s">
        <v>70</v>
      </c>
      <c r="D96" s="105"/>
      <c r="E96" s="108" t="s">
        <v>166</v>
      </c>
      <c r="F96" s="100">
        <v>2</v>
      </c>
      <c r="G96" s="106">
        <v>0</v>
      </c>
      <c r="H96" s="100">
        <f>F96*(1+G96)</f>
        <v>2</v>
      </c>
      <c r="I96" s="23" t="s">
        <v>16</v>
      </c>
      <c r="J96" s="23">
        <v>35</v>
      </c>
      <c r="K96" s="23">
        <f t="shared" si="93"/>
        <v>70</v>
      </c>
      <c r="L96" s="107">
        <v>0.12250000000000001</v>
      </c>
      <c r="M96" s="107">
        <f>L96*H96</f>
        <v>0.24500000000000002</v>
      </c>
      <c r="N96" s="124">
        <v>9.8000000000000007</v>
      </c>
      <c r="O96" s="23">
        <f t="shared" si="94"/>
        <v>19.600000000000001</v>
      </c>
      <c r="P96" s="23">
        <f>J96+N96</f>
        <v>44.8</v>
      </c>
      <c r="Q96" s="24">
        <f t="shared" si="95"/>
        <v>89.6</v>
      </c>
      <c r="R96" s="40"/>
      <c r="S96" s="41"/>
    </row>
    <row r="97" spans="1:19" s="6" customFormat="1" ht="16.5" thickBot="1" x14ac:dyDescent="0.25">
      <c r="A97" s="99" t="str">
        <f>IF(I97&lt;&gt;"",1+MAX($A$3:A96),"")</f>
        <v/>
      </c>
      <c r="B97" s="104"/>
      <c r="C97" s="104"/>
      <c r="D97" s="105"/>
      <c r="E97" s="108"/>
      <c r="F97" s="100"/>
      <c r="G97" s="106"/>
      <c r="H97" s="100"/>
      <c r="I97" s="23"/>
      <c r="J97" s="23"/>
      <c r="K97" s="23"/>
      <c r="L97" s="107"/>
      <c r="M97" s="107"/>
      <c r="N97" s="124"/>
      <c r="O97" s="23"/>
      <c r="P97" s="23"/>
      <c r="Q97" s="24"/>
      <c r="R97" s="40"/>
      <c r="S97" s="41"/>
    </row>
    <row r="98" spans="1:19" s="91" customFormat="1" ht="16.5" thickBot="1" x14ac:dyDescent="0.25">
      <c r="A98" s="127"/>
      <c r="B98" s="128"/>
      <c r="C98" s="128"/>
      <c r="D98" s="128"/>
      <c r="E98" s="8"/>
      <c r="F98" s="21"/>
      <c r="G98" s="9"/>
      <c r="H98" s="9"/>
      <c r="I98" s="13"/>
      <c r="J98" s="13"/>
      <c r="K98" s="44">
        <f>SUM(K10:K97)</f>
        <v>29360.796200000001</v>
      </c>
      <c r="L98" s="13"/>
      <c r="M98" s="43">
        <f>SUM(M10:M97)</f>
        <v>105.29616003333334</v>
      </c>
      <c r="N98" s="13"/>
      <c r="O98" s="44">
        <f>SUM(O10:O97)</f>
        <v>8423.6928026666701</v>
      </c>
      <c r="P98" s="8"/>
      <c r="Q98" s="10"/>
      <c r="R98" s="11"/>
    </row>
    <row r="99" spans="1:19" s="91" customFormat="1" ht="16.5" thickBot="1" x14ac:dyDescent="0.25">
      <c r="A99" s="127"/>
      <c r="B99" s="128"/>
      <c r="C99" s="128"/>
      <c r="D99" s="128"/>
      <c r="E99" s="8"/>
      <c r="F99" s="21"/>
      <c r="G99" s="9"/>
      <c r="H99" s="9"/>
      <c r="I99" s="13"/>
      <c r="J99" s="13"/>
      <c r="K99" s="13"/>
      <c r="L99" s="13"/>
      <c r="M99" s="13"/>
      <c r="N99" s="13"/>
      <c r="O99" s="13"/>
      <c r="P99" s="8"/>
      <c r="Q99" s="10"/>
      <c r="R99" s="11"/>
    </row>
    <row r="100" spans="1:19" s="91" customFormat="1" ht="15.75" x14ac:dyDescent="0.2">
      <c r="A100" s="118"/>
      <c r="F100" s="119"/>
      <c r="I100" s="6"/>
      <c r="J100" s="6"/>
      <c r="K100" s="6"/>
      <c r="L100" s="6"/>
      <c r="M100" s="6"/>
      <c r="N100" s="6"/>
      <c r="O100" s="6"/>
    </row>
    <row r="101" spans="1:19" s="91" customFormat="1" ht="15.75" x14ac:dyDescent="0.2">
      <c r="A101" s="118"/>
      <c r="I101" s="6"/>
      <c r="J101" s="6"/>
      <c r="K101" s="6"/>
      <c r="L101" s="6"/>
      <c r="M101" s="6"/>
      <c r="N101" s="6"/>
      <c r="O101" s="6"/>
    </row>
    <row r="102" spans="1:19" s="91" customFormat="1" ht="15.75" x14ac:dyDescent="0.2">
      <c r="A102" s="118"/>
      <c r="I102" s="6"/>
      <c r="J102" s="6"/>
      <c r="K102" s="6"/>
      <c r="L102" s="6"/>
      <c r="M102" s="6"/>
      <c r="N102" s="6"/>
      <c r="O102" s="6"/>
    </row>
    <row r="103" spans="1:19" s="91" customFormat="1" ht="15.75" x14ac:dyDescent="0.2">
      <c r="A103" s="118"/>
      <c r="I103" s="6"/>
      <c r="J103" s="6"/>
      <c r="K103" s="6"/>
      <c r="L103" s="6"/>
      <c r="M103" s="6"/>
      <c r="N103" s="6"/>
      <c r="O103" s="6"/>
    </row>
    <row r="104" spans="1:19" s="91" customFormat="1" ht="15.75" x14ac:dyDescent="0.2">
      <c r="A104" s="118"/>
      <c r="I104" s="6"/>
      <c r="J104" s="6"/>
      <c r="K104" s="6"/>
      <c r="L104" s="6"/>
      <c r="M104" s="6"/>
      <c r="N104" s="6"/>
      <c r="O104" s="6"/>
    </row>
    <row r="105" spans="1:19" s="91" customFormat="1" ht="15.75" x14ac:dyDescent="0.2">
      <c r="A105" s="118"/>
      <c r="I105" s="6"/>
      <c r="J105" s="6"/>
      <c r="K105" s="6"/>
      <c r="L105" s="6"/>
      <c r="M105" s="6"/>
      <c r="N105" s="6"/>
      <c r="O105" s="6"/>
    </row>
    <row r="106" spans="1:19" s="91" customFormat="1" ht="15.75" x14ac:dyDescent="0.2">
      <c r="A106" s="118"/>
      <c r="I106" s="6"/>
      <c r="J106" s="6"/>
      <c r="K106" s="6"/>
      <c r="L106" s="6"/>
      <c r="M106" s="6"/>
      <c r="N106" s="6"/>
      <c r="O106" s="6"/>
    </row>
    <row r="107" spans="1:19" s="91" customFormat="1" ht="15.75" x14ac:dyDescent="0.2">
      <c r="A107" s="118"/>
      <c r="I107" s="6"/>
      <c r="J107" s="6"/>
      <c r="K107" s="6"/>
      <c r="L107" s="6"/>
      <c r="M107" s="6"/>
      <c r="N107" s="6"/>
      <c r="O107" s="6"/>
    </row>
    <row r="108" spans="1:19" s="91" customFormat="1" ht="15.75" x14ac:dyDescent="0.2">
      <c r="A108" s="118"/>
      <c r="I108" s="6"/>
      <c r="J108" s="6"/>
      <c r="K108" s="6"/>
      <c r="L108" s="6"/>
      <c r="M108" s="6"/>
      <c r="N108" s="6"/>
      <c r="O108" s="6"/>
    </row>
    <row r="109" spans="1:19" s="91" customFormat="1" ht="15.75" x14ac:dyDescent="0.2">
      <c r="A109" s="118"/>
      <c r="F109" s="119"/>
      <c r="I109" s="6"/>
      <c r="J109" s="6"/>
      <c r="K109" s="6"/>
      <c r="L109" s="6"/>
      <c r="M109" s="6"/>
      <c r="N109" s="6"/>
      <c r="O109" s="6"/>
    </row>
    <row r="110" spans="1:19" s="91" customFormat="1" ht="15.75" x14ac:dyDescent="0.2">
      <c r="A110" s="118"/>
      <c r="F110" s="119"/>
      <c r="I110" s="6"/>
      <c r="J110" s="6"/>
      <c r="K110" s="6"/>
      <c r="L110" s="6"/>
      <c r="M110" s="6"/>
      <c r="N110" s="6"/>
      <c r="O110" s="6"/>
    </row>
    <row r="111" spans="1:19" s="91" customFormat="1" ht="15.75" x14ac:dyDescent="0.2">
      <c r="A111" s="118"/>
      <c r="F111" s="119"/>
      <c r="I111" s="6"/>
      <c r="J111" s="6"/>
      <c r="K111" s="6"/>
      <c r="L111" s="6"/>
      <c r="M111" s="6"/>
      <c r="N111" s="6"/>
      <c r="O111" s="6"/>
    </row>
    <row r="112" spans="1:19" s="91" customFormat="1" ht="15.75" x14ac:dyDescent="0.2">
      <c r="A112" s="118"/>
      <c r="F112" s="119"/>
      <c r="I112" s="6"/>
      <c r="J112" s="6"/>
      <c r="K112" s="6"/>
      <c r="L112" s="6"/>
      <c r="M112" s="6"/>
      <c r="N112" s="6"/>
      <c r="O112" s="6"/>
    </row>
    <row r="113" spans="1:15" s="91" customFormat="1" ht="15.75" x14ac:dyDescent="0.2">
      <c r="A113" s="118"/>
      <c r="F113" s="119"/>
      <c r="I113" s="6"/>
      <c r="J113" s="6"/>
      <c r="K113" s="6"/>
      <c r="L113" s="6"/>
      <c r="M113" s="6"/>
      <c r="N113" s="6"/>
      <c r="O113" s="6"/>
    </row>
    <row r="114" spans="1:15" s="91" customFormat="1" ht="15.75" x14ac:dyDescent="0.2">
      <c r="A114" s="118"/>
      <c r="F114" s="119"/>
      <c r="I114" s="6"/>
      <c r="J114" s="6"/>
      <c r="K114" s="6"/>
      <c r="L114" s="6"/>
      <c r="M114" s="6"/>
      <c r="N114" s="6"/>
      <c r="O114" s="6"/>
    </row>
    <row r="115" spans="1:15" s="91" customFormat="1" ht="15.75" x14ac:dyDescent="0.2">
      <c r="A115" s="118"/>
      <c r="F115" s="119"/>
      <c r="I115" s="6"/>
      <c r="J115" s="6"/>
      <c r="K115" s="6"/>
      <c r="L115" s="6"/>
      <c r="M115" s="6"/>
      <c r="N115" s="6"/>
      <c r="O115" s="6"/>
    </row>
    <row r="116" spans="1:15" s="91" customFormat="1" ht="15.75" x14ac:dyDescent="0.2">
      <c r="A116" s="118"/>
      <c r="F116" s="119"/>
      <c r="I116" s="6"/>
      <c r="J116" s="6"/>
      <c r="K116" s="6"/>
      <c r="L116" s="6"/>
      <c r="M116" s="6"/>
      <c r="N116" s="6"/>
      <c r="O116" s="6"/>
    </row>
    <row r="117" spans="1:15" s="91" customFormat="1" ht="15.75" x14ac:dyDescent="0.2">
      <c r="A117" s="118"/>
      <c r="F117" s="119"/>
      <c r="I117" s="6"/>
      <c r="J117" s="6"/>
      <c r="K117" s="6"/>
      <c r="L117" s="6"/>
      <c r="M117" s="6"/>
      <c r="N117" s="6"/>
      <c r="O117" s="6"/>
    </row>
    <row r="118" spans="1:15" s="91" customFormat="1" ht="15.75" x14ac:dyDescent="0.2">
      <c r="A118" s="118"/>
      <c r="F118" s="119"/>
      <c r="I118" s="6"/>
      <c r="J118" s="6"/>
      <c r="K118" s="6"/>
      <c r="L118" s="6"/>
      <c r="M118" s="6"/>
      <c r="N118" s="6"/>
      <c r="O118" s="6"/>
    </row>
    <row r="119" spans="1:15" s="91" customFormat="1" ht="15.75" x14ac:dyDescent="0.2">
      <c r="A119" s="118"/>
      <c r="F119" s="119"/>
      <c r="I119" s="6"/>
      <c r="J119" s="6"/>
      <c r="K119" s="6"/>
      <c r="L119" s="6"/>
      <c r="M119" s="6"/>
      <c r="N119" s="6"/>
      <c r="O119" s="6"/>
    </row>
    <row r="120" spans="1:15" s="91" customFormat="1" ht="15.75" x14ac:dyDescent="0.2">
      <c r="A120" s="118"/>
      <c r="F120" s="119"/>
      <c r="I120" s="6"/>
      <c r="J120" s="6"/>
      <c r="K120" s="6"/>
      <c r="L120" s="6"/>
      <c r="M120" s="6"/>
      <c r="N120" s="6"/>
      <c r="O120" s="6"/>
    </row>
    <row r="121" spans="1:15" s="91" customFormat="1" ht="15.75" x14ac:dyDescent="0.2">
      <c r="A121" s="118"/>
      <c r="F121" s="119"/>
      <c r="I121" s="6"/>
      <c r="J121" s="6"/>
      <c r="K121" s="6"/>
      <c r="L121" s="6"/>
      <c r="M121" s="6"/>
      <c r="N121" s="6"/>
      <c r="O121" s="6"/>
    </row>
    <row r="122" spans="1:15" s="91" customFormat="1" ht="15.75" x14ac:dyDescent="0.2">
      <c r="A122" s="118"/>
      <c r="F122" s="119"/>
      <c r="I122" s="6"/>
      <c r="J122" s="6"/>
      <c r="K122" s="6"/>
      <c r="L122" s="6"/>
      <c r="M122" s="6"/>
      <c r="N122" s="6"/>
      <c r="O122" s="6"/>
    </row>
    <row r="123" spans="1:15" s="91" customFormat="1" ht="15.75" x14ac:dyDescent="0.2">
      <c r="A123" s="118"/>
      <c r="F123" s="119"/>
      <c r="I123" s="6"/>
      <c r="J123" s="6"/>
      <c r="K123" s="6"/>
      <c r="L123" s="6"/>
    </row>
    <row r="124" spans="1:15" s="91" customFormat="1" ht="15.75" x14ac:dyDescent="0.2">
      <c r="A124" s="118"/>
      <c r="F124" s="119"/>
      <c r="I124" s="6"/>
      <c r="J124" s="6"/>
      <c r="K124" s="6"/>
      <c r="L124" s="6"/>
    </row>
    <row r="125" spans="1:15" s="91" customFormat="1" ht="15.75" x14ac:dyDescent="0.2">
      <c r="A125" s="118"/>
      <c r="F125" s="119"/>
      <c r="I125" s="6"/>
      <c r="J125" s="6"/>
      <c r="K125" s="6"/>
      <c r="L125" s="6"/>
    </row>
    <row r="126" spans="1:15" s="91" customFormat="1" ht="15.75" x14ac:dyDescent="0.2">
      <c r="A126" s="118"/>
      <c r="F126" s="119"/>
      <c r="I126" s="6"/>
      <c r="J126" s="6"/>
      <c r="K126" s="6"/>
      <c r="L126" s="6"/>
    </row>
    <row r="127" spans="1:15" s="91" customFormat="1" ht="15.75" x14ac:dyDescent="0.2">
      <c r="A127" s="118"/>
      <c r="F127" s="119"/>
      <c r="I127" s="6"/>
      <c r="J127" s="6"/>
      <c r="K127" s="6"/>
      <c r="L127" s="6"/>
    </row>
    <row r="128" spans="1:15" s="91" customFormat="1" ht="15.75" x14ac:dyDescent="0.2">
      <c r="A128" s="118"/>
      <c r="F128" s="119"/>
      <c r="I128" s="6"/>
      <c r="J128" s="6"/>
      <c r="K128" s="6"/>
      <c r="L128" s="6"/>
    </row>
    <row r="129" spans="1:12" s="91" customFormat="1" ht="15.75" x14ac:dyDescent="0.2">
      <c r="A129" s="118"/>
      <c r="F129" s="119"/>
      <c r="I129" s="6"/>
      <c r="J129" s="6"/>
      <c r="K129" s="6"/>
      <c r="L129" s="6"/>
    </row>
    <row r="130" spans="1:12" s="91" customFormat="1" ht="15.75" x14ac:dyDescent="0.2">
      <c r="A130" s="118"/>
      <c r="F130" s="119"/>
      <c r="I130" s="6"/>
      <c r="J130" s="6"/>
      <c r="K130" s="6"/>
      <c r="L130" s="6"/>
    </row>
    <row r="131" spans="1:12" s="91" customFormat="1" ht="15.75" x14ac:dyDescent="0.2">
      <c r="A131" s="118"/>
      <c r="F131" s="119"/>
      <c r="I131" s="6"/>
      <c r="J131" s="6"/>
      <c r="K131" s="6"/>
      <c r="L131" s="6"/>
    </row>
    <row r="132" spans="1:12" s="91" customFormat="1" ht="15.75" x14ac:dyDescent="0.2">
      <c r="A132" s="118"/>
      <c r="F132" s="119"/>
      <c r="I132" s="6"/>
      <c r="J132" s="6"/>
      <c r="K132" s="6"/>
      <c r="L132" s="6"/>
    </row>
    <row r="133" spans="1:12" s="91" customFormat="1" ht="15.75" x14ac:dyDescent="0.2">
      <c r="A133" s="118"/>
      <c r="F133" s="119"/>
      <c r="I133" s="6"/>
      <c r="J133" s="6"/>
      <c r="K133" s="6"/>
      <c r="L133" s="6"/>
    </row>
    <row r="134" spans="1:12" s="91" customFormat="1" ht="15.75" x14ac:dyDescent="0.2">
      <c r="A134" s="118"/>
      <c r="F134" s="119"/>
      <c r="I134" s="6"/>
      <c r="J134" s="6"/>
      <c r="K134" s="6"/>
      <c r="L134" s="6"/>
    </row>
    <row r="135" spans="1:12" s="91" customFormat="1" ht="15.75" x14ac:dyDescent="0.2">
      <c r="A135" s="118"/>
      <c r="F135" s="119"/>
      <c r="I135" s="6"/>
      <c r="J135" s="6"/>
      <c r="K135" s="6"/>
      <c r="L135" s="6"/>
    </row>
    <row r="136" spans="1:12" s="91" customFormat="1" ht="15.75" x14ac:dyDescent="0.2">
      <c r="A136" s="118"/>
      <c r="F136" s="119"/>
      <c r="I136" s="6"/>
      <c r="J136" s="6"/>
      <c r="K136" s="6"/>
      <c r="L136" s="6"/>
    </row>
    <row r="137" spans="1:12" s="91" customFormat="1" ht="15.75" x14ac:dyDescent="0.2">
      <c r="A137" s="118"/>
      <c r="F137" s="119"/>
      <c r="I137" s="6"/>
      <c r="J137" s="6"/>
      <c r="K137" s="6"/>
      <c r="L137" s="6"/>
    </row>
    <row r="138" spans="1:12" s="91" customFormat="1" ht="15.75" x14ac:dyDescent="0.2">
      <c r="A138" s="118"/>
      <c r="F138" s="119"/>
      <c r="I138" s="6"/>
      <c r="J138" s="6"/>
      <c r="K138" s="6"/>
      <c r="L138" s="6"/>
    </row>
    <row r="139" spans="1:12" s="91" customFormat="1" ht="15.75" x14ac:dyDescent="0.2">
      <c r="A139" s="118"/>
      <c r="F139" s="119"/>
      <c r="I139" s="6"/>
      <c r="J139" s="6"/>
      <c r="K139" s="6"/>
      <c r="L139" s="6"/>
    </row>
    <row r="140" spans="1:12" s="91" customFormat="1" ht="15.75" x14ac:dyDescent="0.2">
      <c r="A140" s="118"/>
      <c r="F140" s="119"/>
      <c r="I140" s="6"/>
      <c r="J140" s="6"/>
      <c r="K140" s="6"/>
      <c r="L140" s="6"/>
    </row>
    <row r="141" spans="1:12" s="91" customFormat="1" ht="15.75" x14ac:dyDescent="0.2">
      <c r="A141" s="118"/>
      <c r="F141" s="119"/>
      <c r="I141" s="6"/>
      <c r="J141" s="6"/>
      <c r="K141" s="6"/>
      <c r="L141" s="6"/>
    </row>
    <row r="142" spans="1:12" s="91" customFormat="1" ht="15.75" x14ac:dyDescent="0.2">
      <c r="A142" s="118"/>
      <c r="F142" s="119"/>
      <c r="I142" s="6"/>
      <c r="J142" s="6"/>
      <c r="K142" s="6"/>
      <c r="L142" s="6"/>
    </row>
    <row r="143" spans="1:12" s="91" customFormat="1" ht="15.75" x14ac:dyDescent="0.2">
      <c r="A143" s="118"/>
      <c r="F143" s="119"/>
      <c r="I143" s="6"/>
      <c r="J143" s="6"/>
      <c r="K143" s="6"/>
      <c r="L143" s="6"/>
    </row>
    <row r="144" spans="1:12" s="91" customFormat="1" ht="15.75" x14ac:dyDescent="0.2">
      <c r="A144" s="118"/>
      <c r="F144" s="119"/>
      <c r="I144" s="6"/>
      <c r="J144" s="6"/>
      <c r="K144" s="6"/>
      <c r="L144" s="6"/>
    </row>
    <row r="145" spans="1:12" s="91" customFormat="1" ht="15.75" x14ac:dyDescent="0.2">
      <c r="A145" s="118"/>
      <c r="F145" s="119"/>
      <c r="I145" s="6"/>
      <c r="J145" s="6"/>
      <c r="K145" s="6"/>
      <c r="L145" s="6"/>
    </row>
    <row r="146" spans="1:12" s="91" customFormat="1" ht="15.75" x14ac:dyDescent="0.2">
      <c r="A146" s="118"/>
      <c r="F146" s="119"/>
      <c r="I146" s="6"/>
      <c r="J146" s="6"/>
      <c r="K146" s="6"/>
      <c r="L146" s="6"/>
    </row>
    <row r="147" spans="1:12" s="91" customFormat="1" ht="15.75" x14ac:dyDescent="0.2">
      <c r="A147" s="118"/>
      <c r="F147" s="119"/>
      <c r="I147" s="6"/>
      <c r="J147" s="6"/>
      <c r="K147" s="6"/>
      <c r="L147" s="6"/>
    </row>
    <row r="148" spans="1:12" s="91" customFormat="1" ht="15.75" x14ac:dyDescent="0.2">
      <c r="A148" s="118"/>
      <c r="F148" s="119"/>
      <c r="I148" s="6"/>
      <c r="J148" s="6"/>
      <c r="K148" s="6"/>
      <c r="L148" s="6"/>
    </row>
    <row r="149" spans="1:12" s="91" customFormat="1" ht="15.75" x14ac:dyDescent="0.2">
      <c r="A149" s="118"/>
      <c r="F149" s="119"/>
      <c r="I149" s="6"/>
      <c r="J149" s="6"/>
      <c r="K149" s="6"/>
      <c r="L149" s="6"/>
    </row>
    <row r="150" spans="1:12" s="91" customFormat="1" ht="15.75" x14ac:dyDescent="0.2">
      <c r="A150" s="118"/>
      <c r="F150" s="119"/>
      <c r="I150" s="6"/>
      <c r="J150" s="6"/>
      <c r="K150" s="6"/>
      <c r="L150" s="6"/>
    </row>
    <row r="151" spans="1:12" s="91" customFormat="1" ht="15.75" x14ac:dyDescent="0.2">
      <c r="A151" s="118"/>
      <c r="F151" s="119"/>
      <c r="I151" s="6"/>
      <c r="J151" s="6"/>
      <c r="K151" s="6"/>
      <c r="L151" s="6"/>
    </row>
    <row r="152" spans="1:12" s="91" customFormat="1" ht="15.75" x14ac:dyDescent="0.2">
      <c r="A152" s="118"/>
      <c r="F152" s="119"/>
      <c r="I152" s="6"/>
      <c r="J152" s="6"/>
      <c r="K152" s="6"/>
      <c r="L152" s="6"/>
    </row>
    <row r="153" spans="1:12" s="91" customFormat="1" ht="15.75" x14ac:dyDescent="0.2">
      <c r="A153" s="118"/>
      <c r="F153" s="119"/>
      <c r="I153" s="6"/>
      <c r="J153" s="6"/>
      <c r="K153" s="6"/>
      <c r="L153" s="6"/>
    </row>
    <row r="154" spans="1:12" s="91" customFormat="1" ht="15.75" x14ac:dyDescent="0.2">
      <c r="A154" s="118"/>
      <c r="F154" s="119"/>
      <c r="I154" s="6"/>
      <c r="J154" s="6"/>
      <c r="K154" s="6"/>
      <c r="L154" s="6"/>
    </row>
    <row r="155" spans="1:12" s="91" customFormat="1" ht="15.75" x14ac:dyDescent="0.2">
      <c r="A155" s="118"/>
      <c r="F155" s="119"/>
      <c r="I155" s="6"/>
      <c r="J155" s="6"/>
      <c r="K155" s="6"/>
      <c r="L155" s="6"/>
    </row>
    <row r="156" spans="1:12" s="91" customFormat="1" ht="15.75" x14ac:dyDescent="0.2">
      <c r="A156" s="118"/>
      <c r="F156" s="119"/>
      <c r="I156" s="6"/>
      <c r="J156" s="6"/>
      <c r="K156" s="6"/>
      <c r="L156" s="6"/>
    </row>
    <row r="157" spans="1:12" s="91" customFormat="1" ht="15.75" x14ac:dyDescent="0.2">
      <c r="A157" s="118"/>
      <c r="F157" s="119"/>
      <c r="I157" s="6"/>
      <c r="J157" s="6"/>
      <c r="K157" s="6"/>
      <c r="L157" s="6"/>
    </row>
    <row r="158" spans="1:12" s="91" customFormat="1" ht="15.75" x14ac:dyDescent="0.2">
      <c r="A158" s="118"/>
      <c r="F158" s="119"/>
      <c r="I158" s="6"/>
      <c r="J158" s="6"/>
      <c r="K158" s="6"/>
      <c r="L158" s="6"/>
    </row>
    <row r="159" spans="1:12" s="91" customFormat="1" ht="15.75" x14ac:dyDescent="0.2">
      <c r="A159" s="118"/>
      <c r="F159" s="119"/>
      <c r="I159" s="6"/>
      <c r="J159" s="6"/>
      <c r="K159" s="6"/>
      <c r="L159" s="6"/>
    </row>
    <row r="160" spans="1:12" s="91" customFormat="1" ht="15.75" x14ac:dyDescent="0.2">
      <c r="A160" s="118"/>
      <c r="F160" s="119"/>
      <c r="I160" s="6"/>
      <c r="J160" s="6"/>
      <c r="K160" s="6"/>
      <c r="L160" s="6"/>
    </row>
    <row r="161" spans="1:12" s="91" customFormat="1" ht="15.75" x14ac:dyDescent="0.2">
      <c r="A161" s="118"/>
      <c r="F161" s="119"/>
      <c r="I161" s="6"/>
      <c r="J161" s="6"/>
      <c r="K161" s="6"/>
      <c r="L161" s="6"/>
    </row>
    <row r="162" spans="1:12" s="91" customFormat="1" ht="15.75" x14ac:dyDescent="0.2">
      <c r="A162" s="118"/>
      <c r="F162" s="119"/>
      <c r="I162" s="6"/>
      <c r="J162" s="6"/>
      <c r="K162" s="6"/>
      <c r="L162" s="6"/>
    </row>
    <row r="163" spans="1:12" s="91" customFormat="1" ht="15.75" x14ac:dyDescent="0.2">
      <c r="A163" s="118"/>
      <c r="F163" s="119"/>
      <c r="I163" s="6"/>
      <c r="J163" s="6"/>
      <c r="K163" s="6"/>
      <c r="L163" s="6"/>
    </row>
    <row r="164" spans="1:12" s="91" customFormat="1" ht="15.75" x14ac:dyDescent="0.2">
      <c r="A164" s="118"/>
      <c r="F164" s="119"/>
      <c r="I164" s="6"/>
      <c r="J164" s="6"/>
      <c r="K164" s="6"/>
      <c r="L164" s="6"/>
    </row>
    <row r="165" spans="1:12" s="91" customFormat="1" ht="15.75" x14ac:dyDescent="0.2">
      <c r="A165" s="118"/>
      <c r="F165" s="119"/>
      <c r="I165" s="6"/>
      <c r="J165" s="6"/>
      <c r="K165" s="6"/>
      <c r="L165" s="6"/>
    </row>
    <row r="166" spans="1:12" s="91" customFormat="1" ht="15.75" x14ac:dyDescent="0.2">
      <c r="A166" s="118"/>
      <c r="F166" s="119"/>
      <c r="I166" s="6"/>
      <c r="J166" s="6"/>
      <c r="K166" s="6"/>
      <c r="L166" s="6"/>
    </row>
    <row r="167" spans="1:12" s="91" customFormat="1" ht="15.75" x14ac:dyDescent="0.2">
      <c r="A167" s="118"/>
      <c r="F167" s="119"/>
      <c r="I167" s="6"/>
      <c r="J167" s="6"/>
      <c r="K167" s="6"/>
      <c r="L167" s="6"/>
    </row>
    <row r="168" spans="1:12" s="91" customFormat="1" ht="15.75" x14ac:dyDescent="0.2">
      <c r="A168" s="118"/>
      <c r="F168" s="119"/>
      <c r="I168" s="6"/>
      <c r="J168" s="6"/>
      <c r="K168" s="6"/>
      <c r="L168" s="6"/>
    </row>
    <row r="169" spans="1:12" s="91" customFormat="1" ht="15.75" x14ac:dyDescent="0.2">
      <c r="A169" s="118"/>
      <c r="F169" s="119"/>
      <c r="I169" s="6"/>
      <c r="J169" s="6"/>
      <c r="K169" s="6"/>
      <c r="L169" s="6"/>
    </row>
    <row r="170" spans="1:12" s="91" customFormat="1" ht="15.75" x14ac:dyDescent="0.2">
      <c r="A170" s="118"/>
      <c r="F170" s="119"/>
      <c r="I170" s="6"/>
      <c r="J170" s="6"/>
      <c r="K170" s="6"/>
      <c r="L170" s="6"/>
    </row>
    <row r="171" spans="1:12" s="91" customFormat="1" ht="15.75" x14ac:dyDescent="0.2">
      <c r="A171" s="118"/>
      <c r="F171" s="119"/>
      <c r="I171" s="6"/>
      <c r="J171" s="6"/>
      <c r="K171" s="6"/>
      <c r="L171" s="6"/>
    </row>
    <row r="172" spans="1:12" s="91" customFormat="1" ht="15.75" x14ac:dyDescent="0.2">
      <c r="A172" s="118"/>
      <c r="F172" s="119"/>
      <c r="I172" s="6"/>
      <c r="J172" s="6"/>
      <c r="K172" s="6"/>
      <c r="L172" s="6"/>
    </row>
    <row r="173" spans="1:12" s="91" customFormat="1" ht="15.75" x14ac:dyDescent="0.2">
      <c r="A173" s="118"/>
      <c r="F173" s="119"/>
      <c r="I173" s="6"/>
      <c r="J173" s="6"/>
      <c r="K173" s="6"/>
      <c r="L173" s="6"/>
    </row>
    <row r="174" spans="1:12" s="91" customFormat="1" ht="15.75" x14ac:dyDescent="0.2">
      <c r="A174" s="118"/>
      <c r="F174" s="119"/>
      <c r="I174" s="6"/>
      <c r="J174" s="6"/>
      <c r="K174" s="6"/>
      <c r="L174" s="6"/>
    </row>
    <row r="175" spans="1:12" s="91" customFormat="1" ht="15.75" x14ac:dyDescent="0.2">
      <c r="A175" s="118"/>
      <c r="F175" s="119"/>
      <c r="I175" s="6"/>
      <c r="J175" s="6"/>
      <c r="K175" s="6"/>
      <c r="L175" s="6"/>
    </row>
    <row r="176" spans="1:12" s="91" customFormat="1" ht="15.75" x14ac:dyDescent="0.2">
      <c r="A176" s="118"/>
      <c r="F176" s="119"/>
      <c r="I176" s="6"/>
      <c r="J176" s="6"/>
      <c r="K176" s="6"/>
      <c r="L176" s="6"/>
    </row>
    <row r="177" spans="1:12" s="91" customFormat="1" ht="15.75" x14ac:dyDescent="0.2">
      <c r="A177" s="118"/>
      <c r="F177" s="119"/>
      <c r="I177" s="6"/>
      <c r="J177" s="6"/>
      <c r="K177" s="6"/>
      <c r="L177" s="6"/>
    </row>
    <row r="178" spans="1:12" s="91" customFormat="1" ht="15.75" x14ac:dyDescent="0.2">
      <c r="A178" s="118"/>
      <c r="F178" s="119"/>
      <c r="I178" s="6"/>
      <c r="J178" s="6"/>
      <c r="K178" s="6"/>
      <c r="L178" s="6"/>
    </row>
    <row r="179" spans="1:12" s="91" customFormat="1" ht="15.75" x14ac:dyDescent="0.2">
      <c r="A179" s="118"/>
      <c r="F179" s="119"/>
      <c r="I179" s="6"/>
      <c r="J179" s="6"/>
      <c r="K179" s="6"/>
      <c r="L179" s="6"/>
    </row>
    <row r="180" spans="1:12" s="91" customFormat="1" ht="15.75" x14ac:dyDescent="0.2">
      <c r="A180" s="118"/>
      <c r="F180" s="119"/>
      <c r="I180" s="6"/>
      <c r="J180" s="6"/>
      <c r="K180" s="6"/>
      <c r="L180" s="6"/>
    </row>
    <row r="181" spans="1:12" s="91" customFormat="1" ht="15.75" x14ac:dyDescent="0.2">
      <c r="A181" s="118"/>
      <c r="F181" s="119"/>
      <c r="I181" s="6"/>
      <c r="J181" s="6"/>
      <c r="K181" s="6"/>
      <c r="L181" s="6"/>
    </row>
    <row r="182" spans="1:12" s="91" customFormat="1" ht="15.75" x14ac:dyDescent="0.2">
      <c r="A182" s="118"/>
      <c r="F182" s="119"/>
      <c r="I182" s="6"/>
      <c r="J182" s="6"/>
      <c r="K182" s="6"/>
      <c r="L182" s="6"/>
    </row>
    <row r="183" spans="1:12" s="91" customFormat="1" ht="15.75" x14ac:dyDescent="0.2">
      <c r="A183" s="118"/>
      <c r="F183" s="119"/>
      <c r="I183" s="6"/>
      <c r="J183" s="6"/>
      <c r="K183" s="6"/>
      <c r="L183" s="6"/>
    </row>
    <row r="184" spans="1:12" s="91" customFormat="1" ht="15.75" x14ac:dyDescent="0.2">
      <c r="A184" s="118"/>
      <c r="F184" s="119"/>
      <c r="I184" s="6"/>
      <c r="J184" s="6"/>
      <c r="K184" s="6"/>
      <c r="L184" s="6"/>
    </row>
    <row r="185" spans="1:12" s="91" customFormat="1" ht="15.75" x14ac:dyDescent="0.2">
      <c r="A185" s="118"/>
      <c r="F185" s="119"/>
      <c r="I185" s="6"/>
      <c r="J185" s="6"/>
      <c r="K185" s="6"/>
      <c r="L185" s="6"/>
    </row>
    <row r="186" spans="1:12" s="91" customFormat="1" ht="15.75" x14ac:dyDescent="0.2">
      <c r="A186" s="118"/>
      <c r="F186" s="119"/>
      <c r="I186" s="6"/>
      <c r="J186" s="6"/>
      <c r="K186" s="6"/>
      <c r="L186" s="6"/>
    </row>
    <row r="187" spans="1:12" s="91" customFormat="1" ht="15.75" x14ac:dyDescent="0.2">
      <c r="A187" s="118"/>
      <c r="F187" s="119"/>
      <c r="I187" s="6"/>
      <c r="J187" s="6"/>
      <c r="K187" s="6"/>
      <c r="L187" s="6"/>
    </row>
    <row r="188" spans="1:12" s="91" customFormat="1" ht="15.75" x14ac:dyDescent="0.2">
      <c r="A188" s="118"/>
      <c r="F188" s="119"/>
      <c r="I188" s="6"/>
      <c r="J188" s="6"/>
      <c r="K188" s="6"/>
      <c r="L188" s="6"/>
    </row>
    <row r="189" spans="1:12" s="91" customFormat="1" ht="15.75" x14ac:dyDescent="0.2">
      <c r="A189" s="118"/>
      <c r="F189" s="119"/>
      <c r="I189" s="6"/>
      <c r="J189" s="6"/>
      <c r="K189" s="6"/>
      <c r="L189" s="6"/>
    </row>
    <row r="190" spans="1:12" s="91" customFormat="1" ht="15.75" x14ac:dyDescent="0.2">
      <c r="A190" s="118"/>
      <c r="F190" s="119"/>
      <c r="I190" s="6"/>
      <c r="J190" s="6"/>
      <c r="K190" s="6"/>
      <c r="L190" s="6"/>
    </row>
    <row r="191" spans="1:12" s="91" customFormat="1" ht="15.75" x14ac:dyDescent="0.2">
      <c r="A191" s="118"/>
      <c r="F191" s="119"/>
      <c r="I191" s="6"/>
      <c r="J191" s="6"/>
      <c r="K191" s="6"/>
      <c r="L191" s="6"/>
    </row>
    <row r="192" spans="1:12" s="91" customFormat="1" ht="15.75" x14ac:dyDescent="0.2">
      <c r="A192" s="118"/>
      <c r="F192" s="119"/>
      <c r="I192" s="6"/>
      <c r="J192" s="6"/>
      <c r="K192" s="6"/>
      <c r="L192" s="6"/>
    </row>
    <row r="193" spans="1:18" s="91" customFormat="1" ht="15.75" x14ac:dyDescent="0.2">
      <c r="A193" s="118"/>
      <c r="F193" s="119"/>
      <c r="I193" s="6"/>
      <c r="J193" s="6"/>
      <c r="K193" s="6"/>
      <c r="L193" s="6"/>
    </row>
    <row r="194" spans="1:18" s="91" customFormat="1" ht="15.75" x14ac:dyDescent="0.2">
      <c r="A194" s="118"/>
      <c r="F194" s="119"/>
      <c r="I194" s="6"/>
      <c r="J194" s="6"/>
      <c r="K194" s="6"/>
      <c r="L194" s="6"/>
    </row>
    <row r="195" spans="1:18" s="91" customFormat="1" ht="15.75" x14ac:dyDescent="0.2">
      <c r="A195" s="118"/>
      <c r="F195" s="119"/>
      <c r="I195" s="6"/>
      <c r="J195" s="6"/>
      <c r="K195" s="6"/>
      <c r="L195" s="6"/>
    </row>
    <row r="196" spans="1:18" s="91" customFormat="1" ht="15.75" x14ac:dyDescent="0.2">
      <c r="A196" s="118"/>
      <c r="F196" s="119"/>
      <c r="I196" s="6"/>
      <c r="J196" s="6"/>
      <c r="K196" s="6"/>
      <c r="L196" s="6"/>
    </row>
    <row r="197" spans="1:18" s="91" customFormat="1" ht="15.75" x14ac:dyDescent="0.2">
      <c r="A197" s="118"/>
      <c r="F197" s="119"/>
      <c r="I197" s="6"/>
      <c r="J197" s="6"/>
      <c r="K197" s="6"/>
      <c r="L197" s="6"/>
    </row>
    <row r="198" spans="1:18" s="91" customFormat="1" ht="15.75" x14ac:dyDescent="0.2">
      <c r="A198" s="118"/>
      <c r="F198" s="119"/>
      <c r="I198" s="6"/>
      <c r="J198" s="6"/>
      <c r="K198" s="6"/>
      <c r="L198" s="6"/>
    </row>
    <row r="199" spans="1:18" s="91" customFormat="1" ht="15.75" x14ac:dyDescent="0.2">
      <c r="A199" s="118"/>
      <c r="F199" s="119"/>
      <c r="I199" s="6"/>
      <c r="J199" s="6"/>
      <c r="K199" s="6"/>
      <c r="L199" s="6"/>
    </row>
    <row r="200" spans="1:18" x14ac:dyDescent="0.2">
      <c r="M200" s="3"/>
      <c r="N200" s="3"/>
      <c r="O200" s="3"/>
      <c r="R200" s="3"/>
    </row>
    <row r="201" spans="1:18" x14ac:dyDescent="0.2">
      <c r="M201" s="3"/>
      <c r="N201" s="3"/>
      <c r="O201" s="3"/>
      <c r="R201" s="3"/>
    </row>
    <row r="202" spans="1:18" x14ac:dyDescent="0.2">
      <c r="M202" s="3"/>
      <c r="N202" s="3"/>
      <c r="O202" s="3"/>
      <c r="R202" s="3"/>
    </row>
    <row r="203" spans="1:18" x14ac:dyDescent="0.2">
      <c r="M203" s="3"/>
      <c r="N203" s="3"/>
      <c r="O203" s="3"/>
      <c r="R203" s="3"/>
    </row>
    <row r="204" spans="1:18" x14ac:dyDescent="0.2">
      <c r="M204" s="3"/>
      <c r="N204" s="3"/>
      <c r="O204" s="3"/>
      <c r="R204" s="3"/>
    </row>
    <row r="205" spans="1:18" x14ac:dyDescent="0.2">
      <c r="M205" s="3"/>
      <c r="N205" s="3"/>
      <c r="O205" s="3"/>
      <c r="R205" s="3"/>
    </row>
    <row r="206" spans="1:18" x14ac:dyDescent="0.2">
      <c r="M206" s="3"/>
      <c r="N206" s="3"/>
      <c r="O206" s="3"/>
      <c r="R206" s="3"/>
    </row>
    <row r="207" spans="1:18" x14ac:dyDescent="0.2">
      <c r="M207" s="3"/>
      <c r="N207" s="3"/>
      <c r="O207" s="3"/>
      <c r="R207" s="3"/>
    </row>
    <row r="208" spans="1:18" x14ac:dyDescent="0.2">
      <c r="M208" s="3"/>
      <c r="N208" s="3"/>
      <c r="O208" s="3"/>
      <c r="R208" s="3"/>
    </row>
    <row r="209" spans="13:18" x14ac:dyDescent="0.2">
      <c r="M209" s="3"/>
      <c r="N209" s="3"/>
      <c r="O209" s="3"/>
      <c r="R209" s="3"/>
    </row>
    <row r="210" spans="13:18" x14ac:dyDescent="0.2">
      <c r="M210" s="3"/>
      <c r="N210" s="3"/>
      <c r="O210" s="3"/>
      <c r="R210" s="3"/>
    </row>
    <row r="211" spans="13:18" x14ac:dyDescent="0.2">
      <c r="M211" s="3"/>
      <c r="N211" s="3"/>
      <c r="O211" s="3"/>
      <c r="R211" s="3"/>
    </row>
    <row r="212" spans="13:18" x14ac:dyDescent="0.2">
      <c r="M212" s="3"/>
      <c r="N212" s="3"/>
      <c r="O212" s="3"/>
      <c r="R212" s="3"/>
    </row>
    <row r="213" spans="13:18" x14ac:dyDescent="0.2">
      <c r="M213" s="3"/>
      <c r="N213" s="3"/>
      <c r="O213" s="3"/>
      <c r="R213" s="3"/>
    </row>
    <row r="214" spans="13:18" x14ac:dyDescent="0.2">
      <c r="M214" s="3"/>
      <c r="N214" s="3"/>
      <c r="O214" s="3"/>
      <c r="R214" s="3"/>
    </row>
    <row r="215" spans="13:18" x14ac:dyDescent="0.2">
      <c r="M215" s="3"/>
      <c r="N215" s="3"/>
      <c r="O215" s="3"/>
      <c r="R215" s="3"/>
    </row>
    <row r="216" spans="13:18" x14ac:dyDescent="0.2">
      <c r="M216" s="3"/>
      <c r="N216" s="3"/>
      <c r="O216" s="3"/>
      <c r="R216" s="3"/>
    </row>
    <row r="217" spans="13:18" x14ac:dyDescent="0.2">
      <c r="M217" s="3"/>
      <c r="N217" s="3"/>
      <c r="O217" s="3"/>
      <c r="R217" s="3"/>
    </row>
    <row r="218" spans="13:18" x14ac:dyDescent="0.2">
      <c r="M218" s="3"/>
      <c r="N218" s="3"/>
      <c r="O218" s="3"/>
      <c r="R218" s="3"/>
    </row>
    <row r="219" spans="13:18" x14ac:dyDescent="0.2">
      <c r="M219" s="3"/>
      <c r="N219" s="3"/>
      <c r="O219" s="3"/>
      <c r="R219" s="3"/>
    </row>
    <row r="220" spans="13:18" x14ac:dyDescent="0.2">
      <c r="M220" s="3"/>
      <c r="N220" s="3"/>
      <c r="O220" s="3"/>
      <c r="R220" s="3"/>
    </row>
    <row r="221" spans="13:18" x14ac:dyDescent="0.2">
      <c r="M221" s="3"/>
      <c r="N221" s="3"/>
      <c r="O221" s="3"/>
      <c r="R221" s="3"/>
    </row>
    <row r="222" spans="13:18" x14ac:dyDescent="0.2">
      <c r="M222" s="3"/>
      <c r="N222" s="3"/>
      <c r="O222" s="3"/>
      <c r="R222" s="3"/>
    </row>
    <row r="223" spans="13:18" x14ac:dyDescent="0.2">
      <c r="M223" s="3"/>
      <c r="N223" s="3"/>
      <c r="O223" s="3"/>
      <c r="R223" s="3"/>
    </row>
    <row r="224" spans="13:18" x14ac:dyDescent="0.2">
      <c r="M224" s="3"/>
      <c r="N224" s="3"/>
      <c r="O224" s="3"/>
      <c r="R224" s="3"/>
    </row>
    <row r="225" spans="13:18" x14ac:dyDescent="0.2">
      <c r="M225" s="3"/>
      <c r="N225" s="3"/>
      <c r="O225" s="3"/>
      <c r="R225" s="3"/>
    </row>
    <row r="226" spans="13:18" x14ac:dyDescent="0.2">
      <c r="M226" s="3"/>
      <c r="N226" s="3"/>
      <c r="O226" s="3"/>
      <c r="R226" s="3"/>
    </row>
    <row r="227" spans="13:18" x14ac:dyDescent="0.2">
      <c r="M227" s="3"/>
      <c r="N227" s="3"/>
      <c r="O227" s="3"/>
      <c r="R227" s="3"/>
    </row>
    <row r="228" spans="13:18" x14ac:dyDescent="0.2">
      <c r="M228" s="3"/>
      <c r="N228" s="3"/>
      <c r="O228" s="3"/>
      <c r="R228" s="3"/>
    </row>
    <row r="229" spans="13:18" x14ac:dyDescent="0.2">
      <c r="M229" s="3"/>
      <c r="N229" s="3"/>
      <c r="O229" s="3"/>
      <c r="R229" s="3"/>
    </row>
    <row r="230" spans="13:18" x14ac:dyDescent="0.2">
      <c r="M230" s="3"/>
      <c r="N230" s="3"/>
      <c r="O230" s="3"/>
      <c r="R230" s="3"/>
    </row>
    <row r="231" spans="13:18" x14ac:dyDescent="0.2">
      <c r="M231" s="3"/>
      <c r="N231" s="3"/>
      <c r="O231" s="3"/>
      <c r="R231" s="3"/>
    </row>
    <row r="232" spans="13:18" x14ac:dyDescent="0.2">
      <c r="M232" s="3"/>
      <c r="N232" s="3"/>
      <c r="O232" s="3"/>
      <c r="R232" s="3"/>
    </row>
    <row r="233" spans="13:18" x14ac:dyDescent="0.2">
      <c r="M233" s="3"/>
      <c r="N233" s="3"/>
      <c r="O233" s="3"/>
      <c r="R233" s="3"/>
    </row>
    <row r="234" spans="13:18" x14ac:dyDescent="0.2">
      <c r="M234" s="3"/>
      <c r="N234" s="3"/>
      <c r="O234" s="3"/>
      <c r="R234" s="3"/>
    </row>
    <row r="235" spans="13:18" x14ac:dyDescent="0.2">
      <c r="M235" s="3"/>
      <c r="N235" s="3"/>
      <c r="O235" s="3"/>
      <c r="R235" s="3"/>
    </row>
    <row r="236" spans="13:18" x14ac:dyDescent="0.2">
      <c r="M236" s="3"/>
      <c r="N236" s="3"/>
      <c r="O236" s="3"/>
      <c r="R236" s="3"/>
    </row>
    <row r="237" spans="13:18" x14ac:dyDescent="0.2">
      <c r="M237" s="3"/>
      <c r="N237" s="3"/>
      <c r="O237" s="3"/>
      <c r="R237" s="3"/>
    </row>
    <row r="238" spans="13:18" x14ac:dyDescent="0.2">
      <c r="M238" s="3"/>
      <c r="N238" s="3"/>
      <c r="O238" s="3"/>
      <c r="R238" s="3"/>
    </row>
    <row r="239" spans="13:18" x14ac:dyDescent="0.2">
      <c r="M239" s="3"/>
      <c r="N239" s="3"/>
      <c r="O239" s="3"/>
      <c r="R239" s="3"/>
    </row>
    <row r="240" spans="13:18" x14ac:dyDescent="0.2">
      <c r="M240" s="3"/>
      <c r="N240" s="3"/>
      <c r="O240" s="3"/>
      <c r="R240" s="3"/>
    </row>
    <row r="241" spans="13:18" x14ac:dyDescent="0.2">
      <c r="M241" s="3"/>
      <c r="N241" s="3"/>
      <c r="O241" s="3"/>
      <c r="R241" s="3"/>
    </row>
    <row r="242" spans="13:18" x14ac:dyDescent="0.2">
      <c r="M242" s="3"/>
      <c r="N242" s="3"/>
      <c r="O242" s="3"/>
      <c r="R242" s="3"/>
    </row>
    <row r="243" spans="13:18" x14ac:dyDescent="0.2">
      <c r="M243" s="3"/>
      <c r="N243" s="3"/>
      <c r="O243" s="3"/>
      <c r="R243" s="3"/>
    </row>
    <row r="244" spans="13:18" x14ac:dyDescent="0.2">
      <c r="M244" s="3"/>
      <c r="N244" s="3"/>
      <c r="O244" s="3"/>
      <c r="R244" s="3"/>
    </row>
    <row r="245" spans="13:18" x14ac:dyDescent="0.2">
      <c r="M245" s="3"/>
      <c r="N245" s="3"/>
      <c r="O245" s="3"/>
      <c r="R245" s="3"/>
    </row>
    <row r="246" spans="13:18" x14ac:dyDescent="0.2">
      <c r="M246" s="3"/>
      <c r="N246" s="3"/>
      <c r="O246" s="3"/>
      <c r="R246" s="3"/>
    </row>
    <row r="247" spans="13:18" x14ac:dyDescent="0.2">
      <c r="M247" s="3"/>
      <c r="N247" s="3"/>
      <c r="O247" s="3"/>
      <c r="R247" s="3"/>
    </row>
    <row r="248" spans="13:18" x14ac:dyDescent="0.2">
      <c r="M248" s="3"/>
      <c r="N248" s="3"/>
      <c r="O248" s="3"/>
      <c r="R248" s="3"/>
    </row>
    <row r="249" spans="13:18" x14ac:dyDescent="0.2">
      <c r="M249" s="3"/>
      <c r="N249" s="3"/>
      <c r="O249" s="3"/>
      <c r="R249" s="3"/>
    </row>
    <row r="250" spans="13:18" x14ac:dyDescent="0.2">
      <c r="M250" s="3"/>
      <c r="N250" s="3"/>
      <c r="O250" s="3"/>
      <c r="R250" s="3"/>
    </row>
    <row r="251" spans="13:18" x14ac:dyDescent="0.2">
      <c r="M251" s="3"/>
      <c r="N251" s="3"/>
      <c r="O251" s="3"/>
      <c r="R251" s="3"/>
    </row>
    <row r="252" spans="13:18" x14ac:dyDescent="0.2">
      <c r="M252" s="3"/>
      <c r="N252" s="3"/>
      <c r="O252" s="3"/>
      <c r="R252" s="3"/>
    </row>
    <row r="253" spans="13:18" x14ac:dyDescent="0.2">
      <c r="M253" s="3"/>
      <c r="N253" s="3"/>
      <c r="O253" s="3"/>
      <c r="R253" s="3"/>
    </row>
    <row r="254" spans="13:18" x14ac:dyDescent="0.2">
      <c r="M254" s="3"/>
      <c r="N254" s="3"/>
      <c r="O254" s="3"/>
      <c r="R254" s="3"/>
    </row>
    <row r="255" spans="13:18" x14ac:dyDescent="0.2">
      <c r="M255" s="3"/>
      <c r="N255" s="3"/>
      <c r="O255" s="3"/>
      <c r="R255" s="3"/>
    </row>
    <row r="256" spans="13:18" x14ac:dyDescent="0.2">
      <c r="M256" s="3"/>
      <c r="N256" s="3"/>
      <c r="O256" s="3"/>
      <c r="R256" s="3"/>
    </row>
    <row r="257" spans="13:18" x14ac:dyDescent="0.2">
      <c r="M257" s="3"/>
      <c r="N257" s="3"/>
      <c r="O257" s="3"/>
      <c r="R257" s="3"/>
    </row>
    <row r="258" spans="13:18" x14ac:dyDescent="0.2">
      <c r="M258" s="3"/>
      <c r="N258" s="3"/>
      <c r="O258" s="3"/>
      <c r="R258" s="3"/>
    </row>
    <row r="259" spans="13:18" x14ac:dyDescent="0.2">
      <c r="M259" s="3"/>
      <c r="N259" s="3"/>
      <c r="O259" s="3"/>
      <c r="R259" s="3"/>
    </row>
    <row r="260" spans="13:18" x14ac:dyDescent="0.2">
      <c r="M260" s="3"/>
      <c r="N260" s="3"/>
      <c r="O260" s="3"/>
      <c r="R260" s="3"/>
    </row>
    <row r="261" spans="13:18" x14ac:dyDescent="0.2">
      <c r="M261" s="3"/>
      <c r="N261" s="3"/>
      <c r="O261" s="3"/>
      <c r="R261" s="3"/>
    </row>
    <row r="262" spans="13:18" x14ac:dyDescent="0.2">
      <c r="M262" s="3"/>
      <c r="N262" s="3"/>
      <c r="O262" s="3"/>
      <c r="R262" s="3"/>
    </row>
    <row r="263" spans="13:18" x14ac:dyDescent="0.2">
      <c r="M263" s="3"/>
      <c r="N263" s="3"/>
      <c r="O263" s="3"/>
      <c r="R263" s="3"/>
    </row>
    <row r="264" spans="13:18" x14ac:dyDescent="0.2">
      <c r="M264" s="3"/>
      <c r="N264" s="3"/>
      <c r="O264" s="3"/>
      <c r="R264" s="3"/>
    </row>
    <row r="265" spans="13:18" x14ac:dyDescent="0.2">
      <c r="M265" s="3"/>
      <c r="N265" s="3"/>
      <c r="O265" s="3"/>
      <c r="R265" s="3"/>
    </row>
    <row r="266" spans="13:18" x14ac:dyDescent="0.2">
      <c r="M266" s="3"/>
      <c r="N266" s="3"/>
      <c r="O266" s="3"/>
      <c r="R266" s="3"/>
    </row>
    <row r="267" spans="13:18" x14ac:dyDescent="0.2">
      <c r="M267" s="3"/>
      <c r="N267" s="3"/>
      <c r="O267" s="3"/>
      <c r="R267" s="3"/>
    </row>
    <row r="268" spans="13:18" x14ac:dyDescent="0.2">
      <c r="M268" s="3"/>
      <c r="N268" s="3"/>
      <c r="O268" s="3"/>
      <c r="R268" s="3"/>
    </row>
    <row r="269" spans="13:18" x14ac:dyDescent="0.2">
      <c r="M269" s="3"/>
      <c r="N269" s="3"/>
      <c r="O269" s="3"/>
      <c r="R269" s="3"/>
    </row>
    <row r="270" spans="13:18" x14ac:dyDescent="0.2">
      <c r="M270" s="3"/>
      <c r="N270" s="3"/>
      <c r="O270" s="3"/>
      <c r="R270" s="3"/>
    </row>
    <row r="271" spans="13:18" x14ac:dyDescent="0.2">
      <c r="M271" s="3"/>
      <c r="N271" s="3"/>
      <c r="O271" s="3"/>
      <c r="R271" s="3"/>
    </row>
    <row r="272" spans="13:18" x14ac:dyDescent="0.2">
      <c r="M272" s="3"/>
      <c r="N272" s="3"/>
      <c r="O272" s="3"/>
      <c r="R272" s="3"/>
    </row>
    <row r="273" spans="13:18" x14ac:dyDescent="0.2">
      <c r="M273" s="3"/>
      <c r="N273" s="3"/>
      <c r="O273" s="3"/>
      <c r="R273" s="3"/>
    </row>
    <row r="274" spans="13:18" x14ac:dyDescent="0.2">
      <c r="M274" s="3"/>
      <c r="N274" s="3"/>
      <c r="O274" s="3"/>
      <c r="R274" s="3"/>
    </row>
    <row r="275" spans="13:18" x14ac:dyDescent="0.2">
      <c r="M275" s="3"/>
      <c r="N275" s="3"/>
      <c r="O275" s="3"/>
      <c r="R275" s="3"/>
    </row>
    <row r="276" spans="13:18" x14ac:dyDescent="0.2">
      <c r="M276" s="3"/>
      <c r="N276" s="3"/>
      <c r="O276" s="3"/>
      <c r="R276" s="3"/>
    </row>
    <row r="277" spans="13:18" x14ac:dyDescent="0.2">
      <c r="M277" s="3"/>
      <c r="N277" s="3"/>
      <c r="O277" s="3"/>
      <c r="R277" s="3"/>
    </row>
    <row r="278" spans="13:18" x14ac:dyDescent="0.2">
      <c r="M278" s="3"/>
      <c r="N278" s="3"/>
      <c r="O278" s="3"/>
      <c r="R278" s="3"/>
    </row>
    <row r="279" spans="13:18" x14ac:dyDescent="0.2">
      <c r="M279" s="3"/>
      <c r="N279" s="3"/>
      <c r="O279" s="3"/>
      <c r="R279" s="3"/>
    </row>
    <row r="280" spans="13:18" x14ac:dyDescent="0.2">
      <c r="M280" s="3"/>
      <c r="N280" s="3"/>
      <c r="O280" s="3"/>
      <c r="R280" s="3"/>
    </row>
    <row r="281" spans="13:18" x14ac:dyDescent="0.2">
      <c r="M281" s="3"/>
      <c r="N281" s="3"/>
      <c r="O281" s="3"/>
      <c r="R281" s="3"/>
    </row>
    <row r="282" spans="13:18" x14ac:dyDescent="0.2">
      <c r="M282" s="3"/>
      <c r="N282" s="3"/>
      <c r="O282" s="3"/>
      <c r="R282" s="3"/>
    </row>
    <row r="283" spans="13:18" x14ac:dyDescent="0.2">
      <c r="M283" s="3"/>
      <c r="N283" s="3"/>
      <c r="O283" s="3"/>
      <c r="R283" s="3"/>
    </row>
    <row r="284" spans="13:18" x14ac:dyDescent="0.2">
      <c r="M284" s="3"/>
      <c r="N284" s="3"/>
      <c r="O284" s="3"/>
      <c r="R284" s="3"/>
    </row>
    <row r="285" spans="13:18" x14ac:dyDescent="0.2">
      <c r="M285" s="3"/>
      <c r="N285" s="3"/>
      <c r="O285" s="3"/>
      <c r="R285" s="3"/>
    </row>
    <row r="286" spans="13:18" x14ac:dyDescent="0.2">
      <c r="M286" s="3"/>
      <c r="N286" s="3"/>
      <c r="O286" s="3"/>
      <c r="R286" s="3"/>
    </row>
    <row r="287" spans="13:18" x14ac:dyDescent="0.2">
      <c r="M287" s="3"/>
      <c r="N287" s="3"/>
      <c r="O287" s="3"/>
      <c r="R287" s="3"/>
    </row>
    <row r="288" spans="13:18" x14ac:dyDescent="0.2">
      <c r="M288" s="3"/>
      <c r="N288" s="3"/>
      <c r="O288" s="3"/>
      <c r="R288" s="3"/>
    </row>
    <row r="289" spans="13:18" x14ac:dyDescent="0.2">
      <c r="M289" s="3"/>
      <c r="N289" s="3"/>
      <c r="O289" s="3"/>
      <c r="R289" s="3"/>
    </row>
    <row r="290" spans="13:18" x14ac:dyDescent="0.2">
      <c r="M290" s="3"/>
      <c r="N290" s="3"/>
      <c r="O290" s="3"/>
      <c r="R290" s="3"/>
    </row>
    <row r="291" spans="13:18" x14ac:dyDescent="0.2">
      <c r="M291" s="3"/>
      <c r="N291" s="3"/>
      <c r="O291" s="3"/>
      <c r="R291" s="3"/>
    </row>
    <row r="292" spans="13:18" x14ac:dyDescent="0.2">
      <c r="M292" s="3"/>
      <c r="N292" s="3"/>
      <c r="O292" s="3"/>
      <c r="R292" s="3"/>
    </row>
    <row r="293" spans="13:18" x14ac:dyDescent="0.2">
      <c r="M293" s="3"/>
      <c r="N293" s="3"/>
      <c r="O293" s="3"/>
      <c r="R293" s="3"/>
    </row>
    <row r="294" spans="13:18" x14ac:dyDescent="0.2">
      <c r="M294" s="3"/>
      <c r="N294" s="3"/>
      <c r="O294" s="3"/>
      <c r="R294" s="3"/>
    </row>
    <row r="295" spans="13:18" x14ac:dyDescent="0.2">
      <c r="M295" s="3"/>
      <c r="N295" s="3"/>
      <c r="O295" s="3"/>
      <c r="R295" s="3"/>
    </row>
    <row r="296" spans="13:18" x14ac:dyDescent="0.2">
      <c r="M296" s="3"/>
      <c r="N296" s="3"/>
      <c r="O296" s="3"/>
      <c r="R296" s="3"/>
    </row>
    <row r="297" spans="13:18" x14ac:dyDescent="0.2">
      <c r="M297" s="3"/>
      <c r="N297" s="3"/>
      <c r="O297" s="3"/>
      <c r="R297" s="3"/>
    </row>
    <row r="298" spans="13:18" x14ac:dyDescent="0.2">
      <c r="M298" s="3"/>
      <c r="N298" s="3"/>
      <c r="O298" s="3"/>
      <c r="R298" s="3"/>
    </row>
    <row r="299" spans="13:18" x14ac:dyDescent="0.2">
      <c r="M299" s="3"/>
      <c r="N299" s="3"/>
      <c r="O299" s="3"/>
      <c r="R299" s="3"/>
    </row>
    <row r="300" spans="13:18" x14ac:dyDescent="0.2">
      <c r="M300" s="3"/>
      <c r="N300" s="3"/>
      <c r="O300" s="3"/>
      <c r="R300" s="3"/>
    </row>
    <row r="301" spans="13:18" x14ac:dyDescent="0.2">
      <c r="M301" s="3"/>
      <c r="N301" s="3"/>
      <c r="O301" s="3"/>
      <c r="R301" s="3"/>
    </row>
    <row r="302" spans="13:18" x14ac:dyDescent="0.2">
      <c r="M302" s="3"/>
      <c r="N302" s="3"/>
      <c r="O302" s="3"/>
      <c r="R302" s="3"/>
    </row>
    <row r="303" spans="13:18" x14ac:dyDescent="0.2">
      <c r="M303" s="3"/>
      <c r="N303" s="3"/>
      <c r="O303" s="3"/>
      <c r="R303" s="3"/>
    </row>
    <row r="304" spans="13:18" x14ac:dyDescent="0.2">
      <c r="M304" s="3"/>
      <c r="N304" s="3"/>
      <c r="O304" s="3"/>
      <c r="R304" s="3"/>
    </row>
    <row r="305" spans="13:18" x14ac:dyDescent="0.2">
      <c r="M305" s="3"/>
      <c r="N305" s="3"/>
      <c r="O305" s="3"/>
      <c r="R305" s="3"/>
    </row>
    <row r="306" spans="13:18" x14ac:dyDescent="0.2">
      <c r="M306" s="3"/>
      <c r="N306" s="3"/>
      <c r="O306" s="3"/>
      <c r="R306" s="3"/>
    </row>
    <row r="307" spans="13:18" x14ac:dyDescent="0.2">
      <c r="M307" s="3"/>
      <c r="N307" s="3"/>
      <c r="O307" s="3"/>
      <c r="R307" s="3"/>
    </row>
    <row r="308" spans="13:18" x14ac:dyDescent="0.2">
      <c r="M308" s="3"/>
      <c r="N308" s="3"/>
      <c r="O308" s="3"/>
      <c r="R308" s="3"/>
    </row>
    <row r="309" spans="13:18" x14ac:dyDescent="0.2">
      <c r="M309" s="3"/>
      <c r="N309" s="3"/>
      <c r="O309" s="3"/>
      <c r="R309" s="3"/>
    </row>
    <row r="310" spans="13:18" x14ac:dyDescent="0.2">
      <c r="M310" s="3"/>
      <c r="N310" s="3"/>
      <c r="O310" s="3"/>
      <c r="R310" s="3"/>
    </row>
    <row r="311" spans="13:18" x14ac:dyDescent="0.2">
      <c r="M311" s="3"/>
      <c r="N311" s="3"/>
      <c r="O311" s="3"/>
      <c r="R311" s="3"/>
    </row>
    <row r="312" spans="13:18" x14ac:dyDescent="0.2">
      <c r="M312" s="3"/>
      <c r="N312" s="3"/>
      <c r="O312" s="3"/>
      <c r="R312" s="3"/>
    </row>
    <row r="313" spans="13:18" x14ac:dyDescent="0.2">
      <c r="M313" s="3"/>
      <c r="N313" s="3"/>
      <c r="O313" s="3"/>
      <c r="R313" s="3"/>
    </row>
    <row r="314" spans="13:18" x14ac:dyDescent="0.2">
      <c r="M314" s="3"/>
      <c r="N314" s="3"/>
      <c r="O314" s="3"/>
      <c r="R314" s="3"/>
    </row>
    <row r="315" spans="13:18" x14ac:dyDescent="0.2">
      <c r="M315" s="3"/>
      <c r="N315" s="3"/>
      <c r="O315" s="3"/>
      <c r="R315" s="3"/>
    </row>
    <row r="316" spans="13:18" x14ac:dyDescent="0.2">
      <c r="M316" s="3"/>
      <c r="N316" s="3"/>
      <c r="O316" s="3"/>
      <c r="R316" s="3"/>
    </row>
    <row r="317" spans="13:18" x14ac:dyDescent="0.2">
      <c r="M317" s="3"/>
      <c r="N317" s="3"/>
      <c r="O317" s="3"/>
      <c r="R317" s="3"/>
    </row>
    <row r="318" spans="13:18" x14ac:dyDescent="0.2">
      <c r="M318" s="3"/>
      <c r="N318" s="3"/>
      <c r="O318" s="3"/>
      <c r="R318" s="3"/>
    </row>
    <row r="319" spans="13:18" x14ac:dyDescent="0.2">
      <c r="M319" s="3"/>
      <c r="N319" s="3"/>
      <c r="O319" s="3"/>
      <c r="R319" s="3"/>
    </row>
    <row r="320" spans="13:18" x14ac:dyDescent="0.2">
      <c r="M320" s="3"/>
      <c r="N320" s="3"/>
      <c r="O320" s="3"/>
      <c r="R320" s="3"/>
    </row>
    <row r="321" spans="13:18" x14ac:dyDescent="0.2">
      <c r="M321" s="3"/>
      <c r="N321" s="3"/>
      <c r="O321" s="3"/>
      <c r="R321" s="3"/>
    </row>
    <row r="322" spans="13:18" x14ac:dyDescent="0.2">
      <c r="M322" s="3"/>
      <c r="N322" s="3"/>
      <c r="O322" s="3"/>
      <c r="R322" s="3"/>
    </row>
    <row r="323" spans="13:18" x14ac:dyDescent="0.2">
      <c r="M323" s="3"/>
      <c r="N323" s="3"/>
      <c r="O323" s="3"/>
      <c r="R323" s="3"/>
    </row>
    <row r="324" spans="13:18" x14ac:dyDescent="0.2">
      <c r="M324" s="3"/>
      <c r="N324" s="3"/>
      <c r="O324" s="3"/>
      <c r="R324" s="3"/>
    </row>
    <row r="325" spans="13:18" x14ac:dyDescent="0.2">
      <c r="M325" s="3"/>
      <c r="N325" s="3"/>
      <c r="O325" s="3"/>
      <c r="R325" s="3"/>
    </row>
    <row r="326" spans="13:18" x14ac:dyDescent="0.2">
      <c r="M326" s="3"/>
      <c r="N326" s="3"/>
      <c r="O326" s="3"/>
      <c r="R326" s="3"/>
    </row>
    <row r="327" spans="13:18" x14ac:dyDescent="0.2">
      <c r="M327" s="3"/>
      <c r="N327" s="3"/>
      <c r="O327" s="3"/>
      <c r="R327" s="3"/>
    </row>
    <row r="328" spans="13:18" x14ac:dyDescent="0.2">
      <c r="M328" s="3"/>
      <c r="N328" s="3"/>
      <c r="O328" s="3"/>
      <c r="R328" s="3"/>
    </row>
    <row r="329" spans="13:18" x14ac:dyDescent="0.2">
      <c r="M329" s="3"/>
      <c r="N329" s="3"/>
      <c r="O329" s="3"/>
      <c r="R329" s="3"/>
    </row>
    <row r="330" spans="13:18" x14ac:dyDescent="0.2">
      <c r="M330" s="3"/>
      <c r="N330" s="3"/>
      <c r="O330" s="3"/>
      <c r="R330" s="3"/>
    </row>
    <row r="331" spans="13:18" x14ac:dyDescent="0.2">
      <c r="M331" s="3"/>
      <c r="N331" s="3"/>
      <c r="O331" s="3"/>
      <c r="R331" s="3"/>
    </row>
    <row r="332" spans="13:18" x14ac:dyDescent="0.2">
      <c r="M332" s="3"/>
      <c r="N332" s="3"/>
      <c r="O332" s="3"/>
      <c r="R332" s="3"/>
    </row>
    <row r="333" spans="13:18" x14ac:dyDescent="0.2">
      <c r="M333" s="3"/>
      <c r="N333" s="3"/>
      <c r="O333" s="3"/>
      <c r="R333" s="3"/>
    </row>
    <row r="334" spans="13:18" x14ac:dyDescent="0.2">
      <c r="M334" s="3"/>
      <c r="N334" s="3"/>
      <c r="O334" s="3"/>
      <c r="R334" s="3"/>
    </row>
    <row r="335" spans="13:18" x14ac:dyDescent="0.2">
      <c r="M335" s="3"/>
      <c r="N335" s="3"/>
      <c r="O335" s="3"/>
      <c r="R335" s="3"/>
    </row>
    <row r="336" spans="13:18" x14ac:dyDescent="0.2">
      <c r="M336" s="3"/>
      <c r="N336" s="3"/>
      <c r="O336" s="3"/>
      <c r="R336" s="3"/>
    </row>
    <row r="337" spans="13:18" x14ac:dyDescent="0.2">
      <c r="M337" s="3"/>
      <c r="N337" s="3"/>
      <c r="O337" s="3"/>
      <c r="R337" s="3"/>
    </row>
    <row r="338" spans="13:18" x14ac:dyDescent="0.2">
      <c r="M338" s="3"/>
      <c r="N338" s="3"/>
      <c r="O338" s="3"/>
      <c r="R338" s="3"/>
    </row>
    <row r="339" spans="13:18" x14ac:dyDescent="0.2">
      <c r="M339" s="3"/>
      <c r="N339" s="3"/>
      <c r="O339" s="3"/>
      <c r="R339" s="3"/>
    </row>
    <row r="340" spans="13:18" x14ac:dyDescent="0.2">
      <c r="M340" s="3"/>
      <c r="N340" s="3"/>
      <c r="O340" s="3"/>
      <c r="R340" s="3"/>
    </row>
    <row r="341" spans="13:18" x14ac:dyDescent="0.2">
      <c r="M341" s="3"/>
      <c r="N341" s="3"/>
      <c r="O341" s="3"/>
      <c r="R341" s="3"/>
    </row>
    <row r="342" spans="13:18" x14ac:dyDescent="0.2">
      <c r="M342" s="3"/>
      <c r="N342" s="3"/>
      <c r="O342" s="3"/>
      <c r="R342" s="3"/>
    </row>
    <row r="343" spans="13:18" x14ac:dyDescent="0.2">
      <c r="M343" s="3"/>
      <c r="N343" s="3"/>
      <c r="O343" s="3"/>
      <c r="R343" s="3"/>
    </row>
    <row r="344" spans="13:18" x14ac:dyDescent="0.2">
      <c r="M344" s="3"/>
      <c r="N344" s="3"/>
      <c r="O344" s="3"/>
      <c r="R344" s="3"/>
    </row>
    <row r="345" spans="13:18" x14ac:dyDescent="0.2">
      <c r="M345" s="3"/>
      <c r="N345" s="3"/>
      <c r="O345" s="3"/>
      <c r="R345" s="3"/>
    </row>
    <row r="346" spans="13:18" x14ac:dyDescent="0.2">
      <c r="M346" s="3"/>
      <c r="N346" s="3"/>
      <c r="O346" s="3"/>
      <c r="R346" s="3"/>
    </row>
    <row r="347" spans="13:18" x14ac:dyDescent="0.2">
      <c r="M347" s="3"/>
      <c r="N347" s="3"/>
      <c r="O347" s="3"/>
      <c r="R347" s="3"/>
    </row>
    <row r="348" spans="13:18" x14ac:dyDescent="0.2">
      <c r="M348" s="3"/>
      <c r="N348" s="3"/>
      <c r="O348" s="3"/>
      <c r="R348" s="3"/>
    </row>
    <row r="349" spans="13:18" x14ac:dyDescent="0.2">
      <c r="M349" s="3"/>
      <c r="N349" s="3"/>
      <c r="O349" s="3"/>
      <c r="R349" s="3"/>
    </row>
    <row r="350" spans="13:18" x14ac:dyDescent="0.2">
      <c r="M350" s="3"/>
      <c r="N350" s="3"/>
      <c r="O350" s="3"/>
      <c r="R350" s="3"/>
    </row>
    <row r="351" spans="13:18" x14ac:dyDescent="0.2">
      <c r="M351" s="3"/>
      <c r="N351" s="3"/>
      <c r="O351" s="3"/>
      <c r="R351" s="3"/>
    </row>
    <row r="352" spans="13:18" x14ac:dyDescent="0.2">
      <c r="M352" s="3"/>
      <c r="N352" s="3"/>
      <c r="O352" s="3"/>
      <c r="R352" s="3"/>
    </row>
    <row r="353" spans="13:18" x14ac:dyDescent="0.2">
      <c r="M353" s="3"/>
      <c r="N353" s="3"/>
      <c r="O353" s="3"/>
      <c r="R353" s="3"/>
    </row>
    <row r="354" spans="13:18" x14ac:dyDescent="0.2">
      <c r="M354" s="3"/>
      <c r="N354" s="3"/>
      <c r="O354" s="3"/>
      <c r="R354" s="3"/>
    </row>
    <row r="355" spans="13:18" x14ac:dyDescent="0.2">
      <c r="M355" s="3"/>
      <c r="N355" s="3"/>
      <c r="O355" s="3"/>
      <c r="R355" s="3"/>
    </row>
    <row r="356" spans="13:18" x14ac:dyDescent="0.2">
      <c r="M356" s="3"/>
      <c r="N356" s="3"/>
      <c r="O356" s="3"/>
      <c r="R356" s="3"/>
    </row>
    <row r="357" spans="13:18" x14ac:dyDescent="0.2">
      <c r="M357" s="3"/>
      <c r="N357" s="3"/>
      <c r="O357" s="3"/>
      <c r="R357" s="3"/>
    </row>
    <row r="358" spans="13:18" x14ac:dyDescent="0.2">
      <c r="M358" s="3"/>
      <c r="N358" s="3"/>
      <c r="O358" s="3"/>
      <c r="R358" s="3"/>
    </row>
    <row r="359" spans="13:18" x14ac:dyDescent="0.2">
      <c r="M359" s="3"/>
      <c r="N359" s="3"/>
      <c r="O359" s="3"/>
      <c r="R359" s="3"/>
    </row>
    <row r="360" spans="13:18" x14ac:dyDescent="0.2">
      <c r="M360" s="3"/>
      <c r="N360" s="3"/>
      <c r="O360" s="3"/>
      <c r="R360" s="3"/>
    </row>
    <row r="361" spans="13:18" x14ac:dyDescent="0.2">
      <c r="M361" s="3"/>
      <c r="N361" s="3"/>
      <c r="O361" s="3"/>
      <c r="R361" s="3"/>
    </row>
    <row r="362" spans="13:18" x14ac:dyDescent="0.2">
      <c r="M362" s="3"/>
      <c r="N362" s="3"/>
      <c r="O362" s="3"/>
      <c r="R362" s="3"/>
    </row>
    <row r="363" spans="13:18" x14ac:dyDescent="0.2">
      <c r="M363" s="3"/>
      <c r="N363" s="3"/>
      <c r="O363" s="3"/>
      <c r="R363" s="3"/>
    </row>
    <row r="364" spans="13:18" x14ac:dyDescent="0.2">
      <c r="M364" s="3"/>
      <c r="N364" s="3"/>
      <c r="O364" s="3"/>
      <c r="R364" s="3"/>
    </row>
  </sheetData>
  <mergeCells count="3">
    <mergeCell ref="A1:R1"/>
    <mergeCell ref="A98:D98"/>
    <mergeCell ref="A99:D99"/>
  </mergeCells>
  <printOptions horizontalCentered="1" verticalCentered="1"/>
  <pageMargins left="0.7" right="0.7" top="0.75" bottom="0.75" header="0.3" footer="0.3"/>
  <pageSetup scale="16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42"/>
  <sheetViews>
    <sheetView view="pageBreakPreview" topLeftCell="F1" zoomScale="70" zoomScaleNormal="55" zoomScaleSheetLayoutView="70" workbookViewId="0">
      <pane ySplit="1" topLeftCell="A2" activePane="bottomLeft" state="frozen"/>
      <selection pane="bottomLeft" activeCell="O2" sqref="O2:R6"/>
    </sheetView>
  </sheetViews>
  <sheetFormatPr defaultColWidth="8.88671875" defaultRowHeight="15" x14ac:dyDescent="0.2"/>
  <cols>
    <col min="1" max="1" width="6.109375" style="14" customWidth="1"/>
    <col min="2" max="2" width="13.6640625" style="3" customWidth="1"/>
    <col min="3" max="3" width="15.88671875" style="3" customWidth="1"/>
    <col min="4" max="4" width="16.109375" style="3" customWidth="1"/>
    <col min="5" max="5" width="66.5546875" style="3" customWidth="1"/>
    <col min="6" max="6" width="11.109375" style="39" customWidth="1"/>
    <col min="7" max="7" width="12.44140625" style="3" customWidth="1"/>
    <col min="8" max="8" width="13.44140625" style="3" customWidth="1"/>
    <col min="9" max="9" width="17.5546875" style="6" customWidth="1"/>
    <col min="10" max="10" width="13" style="6" customWidth="1"/>
    <col min="11" max="11" width="13.109375" style="6" customWidth="1"/>
    <col min="12" max="15" width="12" style="6" customWidth="1"/>
    <col min="16" max="16" width="11.88671875" style="3" customWidth="1"/>
    <col min="17" max="17" width="13.88671875" style="3" customWidth="1"/>
    <col min="18" max="18" width="15.6640625" style="12" customWidth="1"/>
    <col min="19" max="19" width="15.109375" style="3" customWidth="1"/>
    <col min="20" max="20" width="29.6640625" style="3" customWidth="1"/>
    <col min="21" max="21" width="28" style="3" customWidth="1"/>
    <col min="22" max="16384" width="8.88671875" style="3"/>
  </cols>
  <sheetData>
    <row r="1" spans="1:26" s="93" customFormat="1" ht="27" thickBot="1" x14ac:dyDescent="0.45">
      <c r="A1" s="129" t="s">
        <v>19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  <c r="N1" s="130"/>
      <c r="O1" s="130"/>
      <c r="P1" s="130"/>
      <c r="Q1" s="130"/>
      <c r="R1" s="130"/>
      <c r="S1" s="41"/>
      <c r="T1" s="92"/>
      <c r="Z1" s="94"/>
    </row>
    <row r="2" spans="1:26" s="6" customFormat="1" ht="15.75" thickBot="1" x14ac:dyDescent="0.25">
      <c r="A2" s="31"/>
      <c r="B2" s="32"/>
      <c r="C2" s="32"/>
      <c r="F2" s="38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41"/>
    </row>
    <row r="3" spans="1:26" s="91" customFormat="1" ht="19.5" thickBot="1" x14ac:dyDescent="0.25">
      <c r="A3" s="34"/>
      <c r="B3" s="33"/>
      <c r="C3" s="33"/>
      <c r="D3" s="27" t="s">
        <v>9</v>
      </c>
      <c r="E3" s="30" t="s">
        <v>148</v>
      </c>
      <c r="F3" s="113"/>
      <c r="G3" s="95"/>
      <c r="H3" s="95"/>
      <c r="I3" s="95"/>
      <c r="J3" s="95"/>
      <c r="K3" s="95"/>
      <c r="L3" s="95"/>
      <c r="M3" s="95"/>
      <c r="N3" s="95"/>
      <c r="O3" s="95"/>
      <c r="P3" s="95"/>
      <c r="Q3" s="95"/>
      <c r="R3" s="95"/>
      <c r="S3" s="41"/>
      <c r="T3" s="92"/>
    </row>
    <row r="4" spans="1:26" s="91" customFormat="1" ht="19.5" thickBot="1" x14ac:dyDescent="0.25">
      <c r="A4" s="34"/>
      <c r="B4" s="33"/>
      <c r="C4" s="33"/>
      <c r="D4" s="27" t="s">
        <v>10</v>
      </c>
      <c r="E4" s="30" t="s">
        <v>147</v>
      </c>
      <c r="F4" s="113"/>
      <c r="G4" s="95"/>
      <c r="H4" s="95"/>
      <c r="I4" s="95"/>
      <c r="J4" s="95"/>
      <c r="K4" s="95"/>
      <c r="L4" s="95"/>
      <c r="M4" s="32"/>
      <c r="N4" s="32"/>
      <c r="O4" s="32"/>
      <c r="P4" s="32"/>
      <c r="Q4" s="32"/>
      <c r="R4" s="32"/>
      <c r="S4" s="41"/>
      <c r="T4" s="92"/>
    </row>
    <row r="5" spans="1:26" s="91" customFormat="1" ht="19.5" thickBot="1" x14ac:dyDescent="0.25">
      <c r="A5" s="34"/>
      <c r="B5" s="33"/>
      <c r="C5" s="33"/>
      <c r="D5" s="27" t="s">
        <v>18</v>
      </c>
      <c r="E5" s="30" t="s">
        <v>26</v>
      </c>
      <c r="F5" s="113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5"/>
      <c r="S5" s="41"/>
      <c r="T5" s="92"/>
    </row>
    <row r="6" spans="1:26" s="91" customFormat="1" ht="19.5" thickBot="1" x14ac:dyDescent="0.25">
      <c r="A6" s="34"/>
      <c r="B6" s="33"/>
      <c r="C6" s="33"/>
      <c r="D6" s="27" t="s">
        <v>11</v>
      </c>
      <c r="E6" s="29">
        <v>45184</v>
      </c>
      <c r="F6" s="113"/>
      <c r="G6" s="95"/>
      <c r="H6" s="95"/>
      <c r="I6" s="95"/>
      <c r="J6" s="95"/>
      <c r="K6" s="95"/>
      <c r="L6" s="95"/>
      <c r="M6" s="32"/>
      <c r="N6" s="32"/>
      <c r="O6" s="32"/>
      <c r="P6" s="32"/>
      <c r="Q6" s="32"/>
      <c r="R6" s="32"/>
      <c r="S6" s="41"/>
      <c r="T6" s="92"/>
    </row>
    <row r="7" spans="1:26" s="91" customFormat="1" ht="19.5" thickBot="1" x14ac:dyDescent="0.25">
      <c r="A7" s="114"/>
      <c r="B7" s="97"/>
      <c r="C7" s="97"/>
      <c r="E7" s="5"/>
      <c r="F7" s="113"/>
      <c r="G7" s="97"/>
      <c r="H7" s="95"/>
      <c r="I7" s="95"/>
      <c r="J7" s="95"/>
      <c r="K7" s="95"/>
      <c r="L7" s="95"/>
      <c r="M7" s="95"/>
      <c r="N7" s="95"/>
      <c r="O7" s="95"/>
      <c r="P7" s="95"/>
      <c r="Q7" s="95"/>
      <c r="R7" s="95"/>
      <c r="S7" s="41"/>
    </row>
    <row r="8" spans="1:26" s="91" customFormat="1" ht="53.65" customHeight="1" thickBot="1" x14ac:dyDescent="0.25">
      <c r="A8" s="110" t="s">
        <v>2</v>
      </c>
      <c r="B8" s="110" t="s">
        <v>20</v>
      </c>
      <c r="C8" s="110" t="s">
        <v>17</v>
      </c>
      <c r="D8" s="110" t="s">
        <v>21</v>
      </c>
      <c r="E8" s="111" t="s">
        <v>0</v>
      </c>
      <c r="F8" s="110" t="s">
        <v>7</v>
      </c>
      <c r="G8" s="110" t="s">
        <v>8</v>
      </c>
      <c r="H8" s="112" t="s">
        <v>3</v>
      </c>
      <c r="I8" s="112" t="s">
        <v>4</v>
      </c>
      <c r="J8" s="112" t="s">
        <v>14</v>
      </c>
      <c r="K8" s="112" t="s">
        <v>15</v>
      </c>
      <c r="L8" s="112" t="s">
        <v>27</v>
      </c>
      <c r="M8" s="112" t="s">
        <v>28</v>
      </c>
      <c r="N8" s="112" t="s">
        <v>12</v>
      </c>
      <c r="O8" s="112" t="s">
        <v>13</v>
      </c>
      <c r="P8" s="112" t="s">
        <v>1</v>
      </c>
      <c r="Q8" s="112" t="s">
        <v>5</v>
      </c>
      <c r="R8" s="112" t="s">
        <v>6</v>
      </c>
      <c r="S8" s="95"/>
    </row>
    <row r="9" spans="1:26" s="91" customFormat="1" ht="19.899999999999999" customHeight="1" thickBot="1" x14ac:dyDescent="0.25">
      <c r="A9" s="84" t="str">
        <f>IF(I9&lt;&gt;"",1+MAX($A$3:A7),"")</f>
        <v/>
      </c>
      <c r="B9" s="85"/>
      <c r="C9" s="85"/>
      <c r="D9" s="86" t="s">
        <v>22</v>
      </c>
      <c r="E9" s="87" t="s">
        <v>23</v>
      </c>
      <c r="F9" s="88"/>
      <c r="G9" s="89"/>
      <c r="H9" s="89"/>
      <c r="I9" s="89"/>
      <c r="J9" s="89"/>
      <c r="K9" s="89"/>
      <c r="L9" s="89"/>
      <c r="M9" s="89"/>
      <c r="N9" s="89"/>
      <c r="O9" s="89"/>
      <c r="P9" s="89"/>
      <c r="Q9" s="89"/>
      <c r="R9" s="90">
        <f>SUM(Q11:Q75)</f>
        <v>35990.045584</v>
      </c>
    </row>
    <row r="10" spans="1:26" s="91" customFormat="1" ht="15.75" x14ac:dyDescent="0.2">
      <c r="A10" s="99" t="str">
        <f>IF(I10&lt;&gt;"",1+MAX($A$3:A9),"")</f>
        <v/>
      </c>
      <c r="B10" s="115"/>
      <c r="C10" s="116"/>
      <c r="D10" s="6"/>
      <c r="E10" s="18"/>
      <c r="F10" s="37"/>
      <c r="G10" s="22"/>
      <c r="H10" s="22"/>
      <c r="I10" s="22"/>
      <c r="J10" s="22"/>
      <c r="K10" s="17"/>
      <c r="L10" s="17"/>
      <c r="M10" s="17"/>
      <c r="N10" s="17"/>
      <c r="O10" s="17"/>
      <c r="P10" s="1"/>
      <c r="Q10" s="2"/>
      <c r="R10" s="7"/>
      <c r="S10" s="41"/>
    </row>
    <row r="11" spans="1:26" s="6" customFormat="1" ht="15.75" x14ac:dyDescent="0.2">
      <c r="A11" s="99" t="str">
        <f>IF(I11&lt;&gt;"",1+MAX($A$3:A10),"")</f>
        <v/>
      </c>
      <c r="B11" s="99"/>
      <c r="C11" s="99"/>
      <c r="D11" s="105"/>
      <c r="E11" s="26" t="s">
        <v>58</v>
      </c>
      <c r="F11" s="100"/>
      <c r="G11" s="106"/>
      <c r="H11" s="100"/>
      <c r="I11" s="23"/>
      <c r="J11" s="23"/>
      <c r="K11" s="23"/>
      <c r="L11" s="107"/>
      <c r="M11" s="107"/>
      <c r="N11" s="125"/>
      <c r="O11" s="23"/>
      <c r="P11" s="23"/>
      <c r="Q11" s="24"/>
      <c r="R11" s="40"/>
      <c r="S11" s="41"/>
    </row>
    <row r="12" spans="1:26" s="6" customFormat="1" ht="15.75" x14ac:dyDescent="0.2">
      <c r="A12" s="99" t="str">
        <f>IF(I12&lt;&gt;"",1+MAX($A$3:A11),"")</f>
        <v/>
      </c>
      <c r="B12" s="104"/>
      <c r="C12" s="104"/>
      <c r="D12" s="105"/>
      <c r="E12" s="108"/>
      <c r="F12" s="100"/>
      <c r="G12" s="106"/>
      <c r="H12" s="100"/>
      <c r="I12" s="23"/>
      <c r="J12" s="23"/>
      <c r="K12" s="23"/>
      <c r="L12" s="107"/>
      <c r="M12" s="107"/>
      <c r="N12" s="125"/>
      <c r="O12" s="23"/>
      <c r="P12" s="23"/>
      <c r="Q12" s="24"/>
      <c r="R12" s="40"/>
      <c r="S12" s="41"/>
    </row>
    <row r="13" spans="1:26" s="6" customFormat="1" ht="15.75" x14ac:dyDescent="0.2">
      <c r="A13" s="99">
        <f>IF(I13&lt;&gt;"",1+MAX($A$3:A12),"")</f>
        <v>1</v>
      </c>
      <c r="B13" s="104" t="s">
        <v>69</v>
      </c>
      <c r="C13" s="104" t="s">
        <v>69</v>
      </c>
      <c r="D13" s="105"/>
      <c r="E13" s="108" t="s">
        <v>79</v>
      </c>
      <c r="F13" s="100">
        <v>1</v>
      </c>
      <c r="G13" s="106">
        <v>0</v>
      </c>
      <c r="H13" s="100">
        <f>F13*(1+G13)</f>
        <v>1</v>
      </c>
      <c r="I13" s="23" t="s">
        <v>16</v>
      </c>
      <c r="J13" s="23">
        <v>592</v>
      </c>
      <c r="K13" s="23">
        <f>J13*H13</f>
        <v>592</v>
      </c>
      <c r="L13" s="107">
        <v>2.0720000000000001</v>
      </c>
      <c r="M13" s="107">
        <f>L13*H13</f>
        <v>2.0720000000000001</v>
      </c>
      <c r="N13" s="125">
        <v>165.76000000000002</v>
      </c>
      <c r="O13" s="23">
        <f>N13*H13</f>
        <v>165.76000000000002</v>
      </c>
      <c r="P13" s="23">
        <f>J13+N13</f>
        <v>757.76</v>
      </c>
      <c r="Q13" s="24">
        <f>P13*H13</f>
        <v>757.76</v>
      </c>
      <c r="R13" s="40"/>
      <c r="S13" s="41"/>
    </row>
    <row r="14" spans="1:26" s="6" customFormat="1" ht="15.75" x14ac:dyDescent="0.2">
      <c r="A14" s="99" t="str">
        <f>IF(I14&lt;&gt;"",1+MAX($A$3:A13),"")</f>
        <v/>
      </c>
      <c r="B14" s="99"/>
      <c r="C14" s="99"/>
      <c r="D14" s="105"/>
      <c r="E14" s="108"/>
      <c r="F14" s="100"/>
      <c r="G14" s="106"/>
      <c r="H14" s="100"/>
      <c r="I14" s="23"/>
      <c r="J14" s="23"/>
      <c r="K14" s="23"/>
      <c r="L14" s="107"/>
      <c r="M14" s="107"/>
      <c r="N14" s="125"/>
      <c r="O14" s="23"/>
      <c r="P14" s="23"/>
      <c r="Q14" s="24"/>
      <c r="R14" s="40"/>
      <c r="S14" s="41"/>
    </row>
    <row r="15" spans="1:26" s="6" customFormat="1" ht="15.75" x14ac:dyDescent="0.2">
      <c r="A15" s="99" t="str">
        <f>IF(I15&lt;&gt;"",1+MAX($A$3:A14),"")</f>
        <v/>
      </c>
      <c r="B15" s="99"/>
      <c r="C15" s="99"/>
      <c r="D15" s="105"/>
      <c r="E15" s="26" t="s">
        <v>80</v>
      </c>
      <c r="F15" s="100"/>
      <c r="G15" s="106"/>
      <c r="H15" s="100"/>
      <c r="I15" s="23"/>
      <c r="J15" s="23"/>
      <c r="K15" s="23"/>
      <c r="L15" s="107"/>
      <c r="M15" s="107"/>
      <c r="N15" s="125"/>
      <c r="O15" s="23"/>
      <c r="P15" s="23"/>
      <c r="Q15" s="24"/>
      <c r="R15" s="40"/>
      <c r="S15" s="41"/>
    </row>
    <row r="16" spans="1:26" s="6" customFormat="1" ht="15.75" x14ac:dyDescent="0.2">
      <c r="A16" s="99" t="str">
        <f>IF(I16&lt;&gt;"",1+MAX($A$3:A15),"")</f>
        <v/>
      </c>
      <c r="B16" s="104"/>
      <c r="C16" s="104"/>
      <c r="D16" s="105"/>
      <c r="E16" s="108"/>
      <c r="F16" s="100"/>
      <c r="G16" s="106"/>
      <c r="H16" s="100"/>
      <c r="I16" s="23"/>
      <c r="J16" s="23"/>
      <c r="K16" s="23"/>
      <c r="L16" s="107"/>
      <c r="M16" s="107"/>
      <c r="N16" s="125"/>
      <c r="O16" s="23"/>
      <c r="P16" s="23"/>
      <c r="Q16" s="24"/>
      <c r="R16" s="40"/>
      <c r="S16" s="41"/>
    </row>
    <row r="17" spans="1:19" s="6" customFormat="1" ht="15.75" x14ac:dyDescent="0.2">
      <c r="A17" s="99">
        <f>IF(I17&lt;&gt;"",1+MAX($A$3:A16),"")</f>
        <v>2</v>
      </c>
      <c r="B17" s="104" t="s">
        <v>69</v>
      </c>
      <c r="C17" s="104" t="s">
        <v>69</v>
      </c>
      <c r="D17" s="105"/>
      <c r="E17" s="108" t="s">
        <v>112</v>
      </c>
      <c r="F17" s="100">
        <v>20</v>
      </c>
      <c r="G17" s="106">
        <v>0</v>
      </c>
      <c r="H17" s="100">
        <f>F17*(1+G17)</f>
        <v>20</v>
      </c>
      <c r="I17" s="23" t="s">
        <v>16</v>
      </c>
      <c r="J17" s="23">
        <v>78</v>
      </c>
      <c r="K17" s="23">
        <f>J17*H17</f>
        <v>1560</v>
      </c>
      <c r="L17" s="107">
        <v>0.27300000000000002</v>
      </c>
      <c r="M17" s="107">
        <f>L17*H17</f>
        <v>5.4600000000000009</v>
      </c>
      <c r="N17" s="125">
        <v>21.840000000000003</v>
      </c>
      <c r="O17" s="23">
        <f>N17*H17</f>
        <v>436.80000000000007</v>
      </c>
      <c r="P17" s="23">
        <f>J17+N17</f>
        <v>99.84</v>
      </c>
      <c r="Q17" s="24">
        <f>P17*H17</f>
        <v>1996.8000000000002</v>
      </c>
      <c r="R17" s="40"/>
      <c r="S17" s="41"/>
    </row>
    <row r="18" spans="1:19" s="6" customFormat="1" ht="15.75" x14ac:dyDescent="0.2">
      <c r="A18" s="99" t="str">
        <f>IF(I18&lt;&gt;"",1+MAX($A$3:A17),"")</f>
        <v/>
      </c>
      <c r="B18" s="99"/>
      <c r="C18" s="99"/>
      <c r="D18" s="105"/>
      <c r="E18" s="108"/>
      <c r="F18" s="100"/>
      <c r="G18" s="106"/>
      <c r="H18" s="100"/>
      <c r="I18" s="23"/>
      <c r="J18" s="23"/>
      <c r="K18" s="23"/>
      <c r="L18" s="107"/>
      <c r="M18" s="107"/>
      <c r="N18" s="125"/>
      <c r="O18" s="23"/>
      <c r="P18" s="23"/>
      <c r="Q18" s="24"/>
      <c r="R18" s="40"/>
      <c r="S18" s="41"/>
    </row>
    <row r="19" spans="1:19" s="6" customFormat="1" ht="15.75" x14ac:dyDescent="0.2">
      <c r="A19" s="99" t="str">
        <f>IF(I19&lt;&gt;"",1+MAX($A$3:A18),"")</f>
        <v/>
      </c>
      <c r="B19" s="99"/>
      <c r="C19" s="99"/>
      <c r="D19" s="105"/>
      <c r="E19" s="26" t="s">
        <v>85</v>
      </c>
      <c r="F19" s="100"/>
      <c r="G19" s="106"/>
      <c r="H19" s="100"/>
      <c r="I19" s="23"/>
      <c r="J19" s="23"/>
      <c r="K19" s="23"/>
      <c r="L19" s="107"/>
      <c r="M19" s="107"/>
      <c r="N19" s="125"/>
      <c r="O19" s="23"/>
      <c r="P19" s="23"/>
      <c r="Q19" s="24"/>
      <c r="R19" s="40"/>
      <c r="S19" s="41"/>
    </row>
    <row r="20" spans="1:19" s="6" customFormat="1" ht="15.75" x14ac:dyDescent="0.2">
      <c r="A20" s="99" t="str">
        <f>IF(I20&lt;&gt;"",1+MAX($A$3:A19),"")</f>
        <v/>
      </c>
      <c r="B20" s="104"/>
      <c r="C20" s="104"/>
      <c r="D20" s="105"/>
      <c r="E20" s="108"/>
      <c r="F20" s="100"/>
      <c r="G20" s="106"/>
      <c r="H20" s="100"/>
      <c r="I20" s="23"/>
      <c r="J20" s="23"/>
      <c r="K20" s="23"/>
      <c r="L20" s="107"/>
      <c r="M20" s="107"/>
      <c r="N20" s="125"/>
      <c r="O20" s="23"/>
      <c r="P20" s="23"/>
      <c r="Q20" s="24"/>
      <c r="R20" s="40"/>
      <c r="S20" s="41"/>
    </row>
    <row r="21" spans="1:19" s="6" customFormat="1" ht="31.5" x14ac:dyDescent="0.2">
      <c r="A21" s="99">
        <f>IF(I21&lt;&gt;"",1+MAX($A$3:A20),"")</f>
        <v>3</v>
      </c>
      <c r="B21" s="104" t="s">
        <v>69</v>
      </c>
      <c r="C21" s="104" t="s">
        <v>69</v>
      </c>
      <c r="D21" s="105"/>
      <c r="E21" s="108" t="s">
        <v>123</v>
      </c>
      <c r="F21" s="100">
        <v>1</v>
      </c>
      <c r="G21" s="106">
        <v>0</v>
      </c>
      <c r="H21" s="100">
        <f>F21*(1+G21)</f>
        <v>1</v>
      </c>
      <c r="I21" s="23" t="s">
        <v>16</v>
      </c>
      <c r="J21" s="23">
        <v>7500</v>
      </c>
      <c r="K21" s="23">
        <f>J21*H21</f>
        <v>7500</v>
      </c>
      <c r="L21" s="107">
        <v>26.25</v>
      </c>
      <c r="M21" s="107">
        <f>L21*H21</f>
        <v>26.25</v>
      </c>
      <c r="N21" s="125">
        <v>2100</v>
      </c>
      <c r="O21" s="23">
        <f>N21*H21</f>
        <v>2100</v>
      </c>
      <c r="P21" s="23">
        <f>J21+N21</f>
        <v>9600</v>
      </c>
      <c r="Q21" s="24">
        <f>P21*H21</f>
        <v>9600</v>
      </c>
      <c r="R21" s="40"/>
      <c r="S21" s="41"/>
    </row>
    <row r="22" spans="1:19" s="6" customFormat="1" ht="15.75" x14ac:dyDescent="0.2">
      <c r="A22" s="99" t="str">
        <f>IF(I22&lt;&gt;"",1+MAX($A$3:A21),"")</f>
        <v/>
      </c>
      <c r="B22" s="99"/>
      <c r="C22" s="99"/>
      <c r="D22" s="105"/>
      <c r="E22" s="108"/>
      <c r="F22" s="100"/>
      <c r="G22" s="106"/>
      <c r="H22" s="100"/>
      <c r="I22" s="23"/>
      <c r="J22" s="23"/>
      <c r="K22" s="23"/>
      <c r="L22" s="107"/>
      <c r="M22" s="107"/>
      <c r="N22" s="125"/>
      <c r="O22" s="23"/>
      <c r="P22" s="23"/>
      <c r="Q22" s="24"/>
      <c r="R22" s="40"/>
      <c r="S22" s="41"/>
    </row>
    <row r="23" spans="1:19" s="6" customFormat="1" ht="15.75" x14ac:dyDescent="0.2">
      <c r="A23" s="99" t="str">
        <f>IF(I23&lt;&gt;"",1+MAX($A$3:A22),"")</f>
        <v/>
      </c>
      <c r="B23" s="99"/>
      <c r="C23" s="99"/>
      <c r="D23" s="105"/>
      <c r="E23" s="26" t="s">
        <v>31</v>
      </c>
      <c r="F23" s="100"/>
      <c r="G23" s="106"/>
      <c r="H23" s="100"/>
      <c r="I23" s="23"/>
      <c r="J23" s="23"/>
      <c r="K23" s="23"/>
      <c r="L23" s="107"/>
      <c r="M23" s="107"/>
      <c r="N23" s="125"/>
      <c r="O23" s="23"/>
      <c r="P23" s="23"/>
      <c r="Q23" s="24"/>
      <c r="R23" s="40"/>
      <c r="S23" s="41"/>
    </row>
    <row r="24" spans="1:19" s="6" customFormat="1" ht="15.75" x14ac:dyDescent="0.2">
      <c r="A24" s="99" t="str">
        <f>IF(I24&lt;&gt;"",1+MAX($A$3:A23),"")</f>
        <v/>
      </c>
      <c r="B24" s="104"/>
      <c r="C24" s="104"/>
      <c r="D24" s="105"/>
      <c r="E24" s="108"/>
      <c r="F24" s="100"/>
      <c r="G24" s="106"/>
      <c r="H24" s="100"/>
      <c r="I24" s="23"/>
      <c r="J24" s="23"/>
      <c r="K24" s="23"/>
      <c r="L24" s="107"/>
      <c r="M24" s="107"/>
      <c r="N24" s="125"/>
      <c r="O24" s="23"/>
      <c r="P24" s="23"/>
      <c r="Q24" s="24"/>
      <c r="R24" s="40"/>
      <c r="S24" s="41"/>
    </row>
    <row r="25" spans="1:19" s="6" customFormat="1" ht="15.75" x14ac:dyDescent="0.2">
      <c r="A25" s="99">
        <f>IF(I25&lt;&gt;"",1+MAX($A$3:A24),"")</f>
        <v>4</v>
      </c>
      <c r="B25" s="104" t="s">
        <v>69</v>
      </c>
      <c r="C25" s="104" t="s">
        <v>69</v>
      </c>
      <c r="D25" s="105"/>
      <c r="E25" s="108" t="s">
        <v>124</v>
      </c>
      <c r="F25" s="100">
        <v>1</v>
      </c>
      <c r="G25" s="106">
        <v>0</v>
      </c>
      <c r="H25" s="100">
        <f>F25*(1+G25)</f>
        <v>1</v>
      </c>
      <c r="I25" s="23" t="s">
        <v>16</v>
      </c>
      <c r="J25" s="23">
        <v>108</v>
      </c>
      <c r="K25" s="23">
        <f>J25*H25</f>
        <v>108</v>
      </c>
      <c r="L25" s="107">
        <v>0.378</v>
      </c>
      <c r="M25" s="107">
        <f>L25*H25</f>
        <v>0.378</v>
      </c>
      <c r="N25" s="125">
        <v>30.240000000000002</v>
      </c>
      <c r="O25" s="23">
        <f>N25*H25</f>
        <v>30.240000000000002</v>
      </c>
      <c r="P25" s="23">
        <f>J25+N25</f>
        <v>138.24</v>
      </c>
      <c r="Q25" s="24">
        <f>P25*H25</f>
        <v>138.24</v>
      </c>
      <c r="R25" s="40"/>
      <c r="S25" s="41"/>
    </row>
    <row r="26" spans="1:19" s="6" customFormat="1" ht="15.75" x14ac:dyDescent="0.2">
      <c r="A26" s="99" t="str">
        <f>IF(I26&lt;&gt;"",1+MAX($A$3:A25),"")</f>
        <v/>
      </c>
      <c r="B26" s="104"/>
      <c r="C26" s="104"/>
      <c r="D26" s="105"/>
      <c r="E26" s="108"/>
      <c r="F26" s="100"/>
      <c r="G26" s="106"/>
      <c r="H26" s="100"/>
      <c r="I26" s="23"/>
      <c r="J26" s="23"/>
      <c r="K26" s="23"/>
      <c r="L26" s="107"/>
      <c r="M26" s="107"/>
      <c r="N26" s="125"/>
      <c r="O26" s="23"/>
      <c r="P26" s="23"/>
      <c r="Q26" s="24"/>
      <c r="R26" s="40"/>
      <c r="S26" s="41"/>
    </row>
    <row r="27" spans="1:19" s="6" customFormat="1" ht="15.75" x14ac:dyDescent="0.2">
      <c r="A27" s="99" t="str">
        <f>IF(I27&lt;&gt;"",1+MAX($A$3:A26),"")</f>
        <v/>
      </c>
      <c r="B27" s="99"/>
      <c r="C27" s="99"/>
      <c r="D27" s="105"/>
      <c r="E27" s="26" t="s">
        <v>59</v>
      </c>
      <c r="F27" s="100"/>
      <c r="G27" s="106"/>
      <c r="H27" s="100"/>
      <c r="I27" s="23"/>
      <c r="J27" s="23"/>
      <c r="K27" s="23"/>
      <c r="L27" s="107"/>
      <c r="M27" s="107"/>
      <c r="N27" s="125"/>
      <c r="O27" s="23"/>
      <c r="P27" s="23"/>
      <c r="Q27" s="24"/>
      <c r="R27" s="40"/>
      <c r="S27" s="41"/>
    </row>
    <row r="28" spans="1:19" s="6" customFormat="1" ht="15.75" x14ac:dyDescent="0.2">
      <c r="A28" s="99" t="str">
        <f>IF(I28&lt;&gt;"",1+MAX($A$3:A27),"")</f>
        <v/>
      </c>
      <c r="B28" s="104"/>
      <c r="C28" s="104"/>
      <c r="D28" s="105"/>
      <c r="E28" s="108"/>
      <c r="F28" s="100"/>
      <c r="G28" s="106"/>
      <c r="H28" s="100"/>
      <c r="I28" s="23"/>
      <c r="J28" s="23"/>
      <c r="K28" s="23"/>
      <c r="L28" s="107"/>
      <c r="M28" s="107"/>
      <c r="N28" s="125"/>
      <c r="O28" s="23"/>
      <c r="P28" s="23"/>
      <c r="Q28" s="24"/>
      <c r="R28" s="40"/>
      <c r="S28" s="41"/>
    </row>
    <row r="29" spans="1:19" s="6" customFormat="1" ht="15.75" x14ac:dyDescent="0.2">
      <c r="A29" s="99">
        <f>IF(I29&lt;&gt;"",1+MAX($A$3:A28),"")</f>
        <v>5</v>
      </c>
      <c r="B29" s="104" t="s">
        <v>69</v>
      </c>
      <c r="C29" s="104" t="s">
        <v>69</v>
      </c>
      <c r="D29" s="105"/>
      <c r="E29" s="108" t="s">
        <v>119</v>
      </c>
      <c r="F29" s="100">
        <v>3</v>
      </c>
      <c r="G29" s="106">
        <v>0</v>
      </c>
      <c r="H29" s="100">
        <f>F29*(1+G29)</f>
        <v>3</v>
      </c>
      <c r="I29" s="23" t="s">
        <v>16</v>
      </c>
      <c r="J29" s="23">
        <v>120</v>
      </c>
      <c r="K29" s="23">
        <f>J29*H29</f>
        <v>360</v>
      </c>
      <c r="L29" s="107">
        <v>0.42000000000000004</v>
      </c>
      <c r="M29" s="107">
        <f t="shared" ref="M29:M32" si="0">L29*H29</f>
        <v>1.2600000000000002</v>
      </c>
      <c r="N29" s="125">
        <v>33.6</v>
      </c>
      <c r="O29" s="23">
        <f t="shared" ref="O29:O32" si="1">N29*H29</f>
        <v>100.80000000000001</v>
      </c>
      <c r="P29" s="23">
        <f t="shared" ref="P29:P32" si="2">J29+N29</f>
        <v>153.6</v>
      </c>
      <c r="Q29" s="24">
        <f>P29*H29</f>
        <v>460.79999999999995</v>
      </c>
      <c r="R29" s="40"/>
      <c r="S29" s="41"/>
    </row>
    <row r="30" spans="1:19" s="6" customFormat="1" ht="15.75" x14ac:dyDescent="0.2">
      <c r="A30" s="99">
        <f>IF(I30&lt;&gt;"",1+MAX($A$3:A29),"")</f>
        <v>6</v>
      </c>
      <c r="B30" s="104" t="s">
        <v>69</v>
      </c>
      <c r="C30" s="104" t="s">
        <v>69</v>
      </c>
      <c r="D30" s="105"/>
      <c r="E30" s="108" t="s">
        <v>120</v>
      </c>
      <c r="F30" s="100">
        <v>2</v>
      </c>
      <c r="G30" s="106">
        <v>0</v>
      </c>
      <c r="H30" s="100">
        <f>F30*(1+G30)</f>
        <v>2</v>
      </c>
      <c r="I30" s="23" t="s">
        <v>16</v>
      </c>
      <c r="J30" s="23">
        <v>120</v>
      </c>
      <c r="K30" s="23">
        <f>J30*H30</f>
        <v>240</v>
      </c>
      <c r="L30" s="107">
        <v>0.42000000000000004</v>
      </c>
      <c r="M30" s="107">
        <f t="shared" si="0"/>
        <v>0.84000000000000008</v>
      </c>
      <c r="N30" s="125">
        <v>33.6</v>
      </c>
      <c r="O30" s="23">
        <f t="shared" si="1"/>
        <v>67.2</v>
      </c>
      <c r="P30" s="23">
        <f t="shared" si="2"/>
        <v>153.6</v>
      </c>
      <c r="Q30" s="24">
        <f>P30*H30</f>
        <v>307.2</v>
      </c>
      <c r="R30" s="40"/>
      <c r="S30" s="41"/>
    </row>
    <row r="31" spans="1:19" s="6" customFormat="1" ht="15.75" x14ac:dyDescent="0.2">
      <c r="A31" s="99">
        <f>IF(I31&lt;&gt;"",1+MAX($A$3:A30),"")</f>
        <v>7</v>
      </c>
      <c r="B31" s="104" t="s">
        <v>69</v>
      </c>
      <c r="C31" s="104" t="s">
        <v>69</v>
      </c>
      <c r="D31" s="105"/>
      <c r="E31" s="108" t="s">
        <v>99</v>
      </c>
      <c r="F31" s="100">
        <v>3</v>
      </c>
      <c r="G31" s="106">
        <v>0</v>
      </c>
      <c r="H31" s="100">
        <f>F31*(1+G31)</f>
        <v>3</v>
      </c>
      <c r="I31" s="23" t="s">
        <v>16</v>
      </c>
      <c r="J31" s="23">
        <v>120</v>
      </c>
      <c r="K31" s="23">
        <f>J31*H31</f>
        <v>360</v>
      </c>
      <c r="L31" s="107">
        <v>0.42000000000000004</v>
      </c>
      <c r="M31" s="107">
        <f t="shared" si="0"/>
        <v>1.2600000000000002</v>
      </c>
      <c r="N31" s="125">
        <v>33.6</v>
      </c>
      <c r="O31" s="23">
        <f t="shared" si="1"/>
        <v>100.80000000000001</v>
      </c>
      <c r="P31" s="23">
        <f t="shared" si="2"/>
        <v>153.6</v>
      </c>
      <c r="Q31" s="24">
        <f>P31*H31</f>
        <v>460.79999999999995</v>
      </c>
      <c r="R31" s="40"/>
      <c r="S31" s="41"/>
    </row>
    <row r="32" spans="1:19" s="6" customFormat="1" ht="15.75" x14ac:dyDescent="0.2">
      <c r="A32" s="99">
        <f>IF(I32&lt;&gt;"",1+MAX($A$3:A31),"")</f>
        <v>8</v>
      </c>
      <c r="B32" s="104" t="s">
        <v>69</v>
      </c>
      <c r="C32" s="104" t="s">
        <v>69</v>
      </c>
      <c r="D32" s="105"/>
      <c r="E32" s="108" t="s">
        <v>100</v>
      </c>
      <c r="F32" s="100">
        <v>1</v>
      </c>
      <c r="G32" s="106">
        <v>0</v>
      </c>
      <c r="H32" s="100">
        <f>F32*(1+G32)</f>
        <v>1</v>
      </c>
      <c r="I32" s="23" t="s">
        <v>16</v>
      </c>
      <c r="J32" s="23">
        <v>120</v>
      </c>
      <c r="K32" s="23">
        <f>J32*H32</f>
        <v>120</v>
      </c>
      <c r="L32" s="107">
        <v>0.42000000000000004</v>
      </c>
      <c r="M32" s="107">
        <f t="shared" si="0"/>
        <v>0.42000000000000004</v>
      </c>
      <c r="N32" s="125">
        <v>33.6</v>
      </c>
      <c r="O32" s="23">
        <f t="shared" si="1"/>
        <v>33.6</v>
      </c>
      <c r="P32" s="23">
        <f t="shared" si="2"/>
        <v>153.6</v>
      </c>
      <c r="Q32" s="24">
        <f>P32*H32</f>
        <v>153.6</v>
      </c>
      <c r="R32" s="40"/>
      <c r="S32" s="41"/>
    </row>
    <row r="33" spans="1:19" s="6" customFormat="1" ht="15.75" x14ac:dyDescent="0.2">
      <c r="A33" s="99" t="str">
        <f>IF(I33&lt;&gt;"",1+MAX($A$3:A32),"")</f>
        <v/>
      </c>
      <c r="B33" s="104"/>
      <c r="C33" s="104"/>
      <c r="D33" s="105"/>
      <c r="E33" s="108"/>
      <c r="F33" s="100"/>
      <c r="G33" s="106"/>
      <c r="H33" s="100"/>
      <c r="I33" s="23"/>
      <c r="J33" s="23"/>
      <c r="K33" s="23"/>
      <c r="L33" s="107"/>
      <c r="M33" s="107"/>
      <c r="N33" s="125"/>
      <c r="O33" s="23"/>
      <c r="P33" s="23"/>
      <c r="Q33" s="24"/>
      <c r="R33" s="40"/>
      <c r="S33" s="41"/>
    </row>
    <row r="34" spans="1:19" s="6" customFormat="1" ht="15.75" x14ac:dyDescent="0.2">
      <c r="A34" s="99" t="str">
        <f>IF(I34&lt;&gt;"",1+MAX($A$3:A33),"")</f>
        <v/>
      </c>
      <c r="B34" s="99"/>
      <c r="C34" s="99"/>
      <c r="D34" s="105"/>
      <c r="E34" s="26" t="s">
        <v>57</v>
      </c>
      <c r="F34" s="100"/>
      <c r="G34" s="106"/>
      <c r="H34" s="100"/>
      <c r="I34" s="23"/>
      <c r="J34" s="23"/>
      <c r="K34" s="23"/>
      <c r="L34" s="107"/>
      <c r="M34" s="107"/>
      <c r="N34" s="125"/>
      <c r="O34" s="23"/>
      <c r="P34" s="23"/>
      <c r="Q34" s="24"/>
      <c r="R34" s="40"/>
      <c r="S34" s="41"/>
    </row>
    <row r="35" spans="1:19" s="6" customFormat="1" ht="15.75" x14ac:dyDescent="0.2">
      <c r="A35" s="99">
        <f>IF(I35&lt;&gt;"",1+MAX($A$3:A34),"")</f>
        <v>9</v>
      </c>
      <c r="B35" s="104" t="s">
        <v>69</v>
      </c>
      <c r="C35" s="104" t="s">
        <v>69</v>
      </c>
      <c r="D35" s="105"/>
      <c r="E35" s="108" t="s">
        <v>125</v>
      </c>
      <c r="F35" s="100">
        <v>1</v>
      </c>
      <c r="G35" s="106">
        <v>0</v>
      </c>
      <c r="H35" s="100">
        <f>F35*(1+G35)</f>
        <v>1</v>
      </c>
      <c r="I35" s="23" t="s">
        <v>16</v>
      </c>
      <c r="J35" s="23">
        <v>700</v>
      </c>
      <c r="K35" s="23">
        <f>J35*H35</f>
        <v>700</v>
      </c>
      <c r="L35" s="107">
        <v>2.4500000000000002</v>
      </c>
      <c r="M35" s="107">
        <f>L35*H35</f>
        <v>2.4500000000000002</v>
      </c>
      <c r="N35" s="125">
        <v>196.00000000000003</v>
      </c>
      <c r="O35" s="23">
        <f>N35*H35</f>
        <v>196.00000000000003</v>
      </c>
      <c r="P35" s="23">
        <f>J35+N35</f>
        <v>896</v>
      </c>
      <c r="Q35" s="24">
        <f>P35*H35</f>
        <v>896</v>
      </c>
      <c r="R35" s="40"/>
      <c r="S35" s="41"/>
    </row>
    <row r="36" spans="1:19" s="6" customFormat="1" ht="15.75" x14ac:dyDescent="0.2">
      <c r="A36" s="99" t="str">
        <f>IF(I36&lt;&gt;"",1+MAX($A$3:A35),"")</f>
        <v/>
      </c>
      <c r="B36" s="104"/>
      <c r="C36" s="104"/>
      <c r="D36" s="105"/>
      <c r="E36" s="108"/>
      <c r="F36" s="100"/>
      <c r="G36" s="106"/>
      <c r="H36" s="100"/>
      <c r="I36" s="23"/>
      <c r="J36" s="23"/>
      <c r="K36" s="23"/>
      <c r="L36" s="107"/>
      <c r="M36" s="107"/>
      <c r="N36" s="125"/>
      <c r="O36" s="23"/>
      <c r="P36" s="23"/>
      <c r="Q36" s="24"/>
      <c r="R36" s="40"/>
      <c r="S36" s="41"/>
    </row>
    <row r="37" spans="1:19" s="6" customFormat="1" ht="15.75" x14ac:dyDescent="0.2">
      <c r="A37" s="99" t="str">
        <f>IF(I37&lt;&gt;"",1+MAX($A$3:A36),"")</f>
        <v/>
      </c>
      <c r="B37" s="99"/>
      <c r="C37" s="99"/>
      <c r="D37" s="105"/>
      <c r="E37" s="26" t="s">
        <v>82</v>
      </c>
      <c r="F37" s="100"/>
      <c r="G37" s="106"/>
      <c r="H37" s="100"/>
      <c r="I37" s="23"/>
      <c r="J37" s="23"/>
      <c r="K37" s="23"/>
      <c r="L37" s="107"/>
      <c r="M37" s="107"/>
      <c r="N37" s="125"/>
      <c r="O37" s="23"/>
      <c r="P37" s="23"/>
      <c r="Q37" s="24"/>
      <c r="R37" s="40"/>
      <c r="S37" s="41"/>
    </row>
    <row r="38" spans="1:19" s="6" customFormat="1" ht="31.5" x14ac:dyDescent="0.2">
      <c r="A38" s="99">
        <f>IF(I38&lt;&gt;"",1+MAX($A$3:A37),"")</f>
        <v>10</v>
      </c>
      <c r="B38" s="104" t="s">
        <v>69</v>
      </c>
      <c r="C38" s="104" t="s">
        <v>69</v>
      </c>
      <c r="D38" s="105"/>
      <c r="E38" s="108" t="s">
        <v>149</v>
      </c>
      <c r="F38" s="100">
        <v>1</v>
      </c>
      <c r="G38" s="106">
        <v>0</v>
      </c>
      <c r="H38" s="100">
        <f t="shared" ref="H38:H43" si="3">F38*(1+G38)</f>
        <v>1</v>
      </c>
      <c r="I38" s="23" t="s">
        <v>16</v>
      </c>
      <c r="J38" s="23">
        <v>3684</v>
      </c>
      <c r="K38" s="23">
        <f t="shared" ref="K38:K43" si="4">J38*H38</f>
        <v>3684</v>
      </c>
      <c r="L38" s="107">
        <v>12.894000000000002</v>
      </c>
      <c r="M38" s="107">
        <f t="shared" ref="M38:M43" si="5">L38*H38</f>
        <v>12.894000000000002</v>
      </c>
      <c r="N38" s="125">
        <v>1031.5200000000002</v>
      </c>
      <c r="O38" s="23">
        <f t="shared" ref="O38:O43" si="6">N38*H38</f>
        <v>1031.5200000000002</v>
      </c>
      <c r="P38" s="23">
        <f t="shared" ref="P38:P43" si="7">J38+N38</f>
        <v>4715.5200000000004</v>
      </c>
      <c r="Q38" s="24">
        <f t="shared" ref="Q38:Q43" si="8">P38*H38</f>
        <v>4715.5200000000004</v>
      </c>
      <c r="R38" s="40"/>
      <c r="S38" s="41"/>
    </row>
    <row r="39" spans="1:19" s="6" customFormat="1" ht="15.75" x14ac:dyDescent="0.2">
      <c r="A39" s="99">
        <f>IF(I39&lt;&gt;"",1+MAX($A$3:A38),"")</f>
        <v>11</v>
      </c>
      <c r="B39" s="104" t="s">
        <v>69</v>
      </c>
      <c r="C39" s="104" t="s">
        <v>69</v>
      </c>
      <c r="D39" s="105"/>
      <c r="E39" s="108" t="s">
        <v>83</v>
      </c>
      <c r="F39" s="100">
        <v>1</v>
      </c>
      <c r="G39" s="106">
        <v>0</v>
      </c>
      <c r="H39" s="100">
        <f t="shared" si="3"/>
        <v>1</v>
      </c>
      <c r="I39" s="23" t="s">
        <v>16</v>
      </c>
      <c r="J39" s="23">
        <v>1497</v>
      </c>
      <c r="K39" s="23">
        <f t="shared" si="4"/>
        <v>1497</v>
      </c>
      <c r="L39" s="107">
        <v>2.65</v>
      </c>
      <c r="M39" s="107">
        <f t="shared" si="5"/>
        <v>2.65</v>
      </c>
      <c r="N39" s="125">
        <v>212</v>
      </c>
      <c r="O39" s="23">
        <f t="shared" si="6"/>
        <v>212</v>
      </c>
      <c r="P39" s="23">
        <f t="shared" si="7"/>
        <v>1709</v>
      </c>
      <c r="Q39" s="24">
        <f t="shared" si="8"/>
        <v>1709</v>
      </c>
      <c r="R39" s="40"/>
      <c r="S39" s="41"/>
    </row>
    <row r="40" spans="1:19" s="6" customFormat="1" ht="15.75" x14ac:dyDescent="0.2">
      <c r="A40" s="99">
        <f>IF(I40&lt;&gt;"",1+MAX($A$3:A39),"")</f>
        <v>12</v>
      </c>
      <c r="B40" s="104" t="s">
        <v>69</v>
      </c>
      <c r="C40" s="104" t="s">
        <v>69</v>
      </c>
      <c r="D40" s="105"/>
      <c r="E40" s="108" t="s">
        <v>84</v>
      </c>
      <c r="F40" s="100">
        <v>1</v>
      </c>
      <c r="G40" s="106">
        <v>0</v>
      </c>
      <c r="H40" s="100">
        <f t="shared" si="3"/>
        <v>1</v>
      </c>
      <c r="I40" s="23" t="s">
        <v>16</v>
      </c>
      <c r="J40" s="23">
        <v>650</v>
      </c>
      <c r="K40" s="23">
        <f t="shared" si="4"/>
        <v>650</v>
      </c>
      <c r="L40" s="107">
        <v>2.2750000000000004</v>
      </c>
      <c r="M40" s="107">
        <f t="shared" si="5"/>
        <v>2.2750000000000004</v>
      </c>
      <c r="N40" s="125">
        <v>182.00000000000003</v>
      </c>
      <c r="O40" s="23">
        <f t="shared" si="6"/>
        <v>182.00000000000003</v>
      </c>
      <c r="P40" s="23">
        <f t="shared" si="7"/>
        <v>832</v>
      </c>
      <c r="Q40" s="24">
        <f t="shared" si="8"/>
        <v>832</v>
      </c>
      <c r="R40" s="40"/>
      <c r="S40" s="41"/>
    </row>
    <row r="41" spans="1:19" s="6" customFormat="1" ht="15.75" x14ac:dyDescent="0.2">
      <c r="A41" s="99">
        <f>IF(I41&lt;&gt;"",1+MAX($A$3:A40),"")</f>
        <v>13</v>
      </c>
      <c r="B41" s="104" t="s">
        <v>69</v>
      </c>
      <c r="C41" s="104" t="s">
        <v>69</v>
      </c>
      <c r="D41" s="105"/>
      <c r="E41" s="108" t="s">
        <v>137</v>
      </c>
      <c r="F41" s="100">
        <v>1</v>
      </c>
      <c r="G41" s="106">
        <v>0</v>
      </c>
      <c r="H41" s="100">
        <f t="shared" si="3"/>
        <v>1</v>
      </c>
      <c r="I41" s="23" t="s">
        <v>16</v>
      </c>
      <c r="J41" s="23">
        <v>375</v>
      </c>
      <c r="K41" s="23">
        <f t="shared" si="4"/>
        <v>375</v>
      </c>
      <c r="L41" s="107">
        <v>1.3125000000000002</v>
      </c>
      <c r="M41" s="107">
        <f t="shared" si="5"/>
        <v>1.3125000000000002</v>
      </c>
      <c r="N41" s="125">
        <v>105.00000000000001</v>
      </c>
      <c r="O41" s="23">
        <f t="shared" si="6"/>
        <v>105.00000000000001</v>
      </c>
      <c r="P41" s="23">
        <f t="shared" si="7"/>
        <v>480</v>
      </c>
      <c r="Q41" s="24">
        <f t="shared" si="8"/>
        <v>480</v>
      </c>
      <c r="R41" s="40"/>
      <c r="S41" s="41"/>
    </row>
    <row r="42" spans="1:19" s="6" customFormat="1" ht="15.75" x14ac:dyDescent="0.2">
      <c r="A42" s="99">
        <f>IF(I42&lt;&gt;"",1+MAX($A$3:A41),"")</f>
        <v>14</v>
      </c>
      <c r="B42" s="104" t="s">
        <v>69</v>
      </c>
      <c r="C42" s="104" t="s">
        <v>69</v>
      </c>
      <c r="D42" s="105"/>
      <c r="E42" s="108" t="s">
        <v>107</v>
      </c>
      <c r="F42" s="100">
        <v>1</v>
      </c>
      <c r="G42" s="106">
        <v>0</v>
      </c>
      <c r="H42" s="100">
        <f t="shared" si="3"/>
        <v>1</v>
      </c>
      <c r="I42" s="23" t="s">
        <v>16</v>
      </c>
      <c r="J42" s="23">
        <v>220</v>
      </c>
      <c r="K42" s="23">
        <f t="shared" si="4"/>
        <v>220</v>
      </c>
      <c r="L42" s="107">
        <v>0.77000000000000013</v>
      </c>
      <c r="M42" s="107">
        <f t="shared" si="5"/>
        <v>0.77000000000000013</v>
      </c>
      <c r="N42" s="125">
        <v>61.600000000000009</v>
      </c>
      <c r="O42" s="23">
        <f t="shared" si="6"/>
        <v>61.600000000000009</v>
      </c>
      <c r="P42" s="23">
        <f t="shared" si="7"/>
        <v>281.60000000000002</v>
      </c>
      <c r="Q42" s="24">
        <f t="shared" si="8"/>
        <v>281.60000000000002</v>
      </c>
      <c r="R42" s="40"/>
      <c r="S42" s="41"/>
    </row>
    <row r="43" spans="1:19" s="6" customFormat="1" ht="15.75" x14ac:dyDescent="0.2">
      <c r="A43" s="99">
        <f>IF(I43&lt;&gt;"",1+MAX($A$3:A42),"")</f>
        <v>15</v>
      </c>
      <c r="B43" s="104" t="s">
        <v>69</v>
      </c>
      <c r="C43" s="104" t="s">
        <v>69</v>
      </c>
      <c r="D43" s="105"/>
      <c r="E43" s="108" t="s">
        <v>144</v>
      </c>
      <c r="F43" s="100">
        <v>2</v>
      </c>
      <c r="G43" s="106">
        <v>0</v>
      </c>
      <c r="H43" s="100">
        <f t="shared" si="3"/>
        <v>2</v>
      </c>
      <c r="I43" s="23" t="s">
        <v>16</v>
      </c>
      <c r="J43" s="23">
        <v>65</v>
      </c>
      <c r="K43" s="23">
        <f t="shared" si="4"/>
        <v>130</v>
      </c>
      <c r="L43" s="107">
        <v>0.22750000000000004</v>
      </c>
      <c r="M43" s="107">
        <f t="shared" si="5"/>
        <v>0.45500000000000007</v>
      </c>
      <c r="N43" s="125">
        <v>18.200000000000003</v>
      </c>
      <c r="O43" s="23">
        <f t="shared" si="6"/>
        <v>36.400000000000006</v>
      </c>
      <c r="P43" s="23">
        <f t="shared" si="7"/>
        <v>83.2</v>
      </c>
      <c r="Q43" s="24">
        <f t="shared" si="8"/>
        <v>166.4</v>
      </c>
      <c r="R43" s="40"/>
      <c r="S43" s="41"/>
    </row>
    <row r="44" spans="1:19" s="6" customFormat="1" ht="15.75" x14ac:dyDescent="0.2">
      <c r="A44" s="99" t="str">
        <f>IF(I44&lt;&gt;"",1+MAX($A$3:A43),"")</f>
        <v/>
      </c>
      <c r="B44" s="104"/>
      <c r="C44" s="99"/>
      <c r="D44" s="105"/>
      <c r="E44" s="108"/>
      <c r="F44" s="100"/>
      <c r="G44" s="106"/>
      <c r="H44" s="100"/>
      <c r="I44" s="23"/>
      <c r="J44" s="23"/>
      <c r="K44" s="23"/>
      <c r="L44" s="107"/>
      <c r="M44" s="107"/>
      <c r="N44" s="125"/>
      <c r="O44" s="23"/>
      <c r="P44" s="23"/>
      <c r="Q44" s="23"/>
      <c r="R44" s="40"/>
      <c r="S44" s="41"/>
    </row>
    <row r="45" spans="1:19" s="6" customFormat="1" ht="18.75" x14ac:dyDescent="0.2">
      <c r="A45" s="99" t="str">
        <f>IF(I45&lt;&gt;"",1+MAX($A$3:A44),"")</f>
        <v/>
      </c>
      <c r="B45" s="99"/>
      <c r="C45" s="99"/>
      <c r="D45" s="105"/>
      <c r="E45" s="25" t="s">
        <v>66</v>
      </c>
      <c r="F45" s="100"/>
      <c r="G45" s="106"/>
      <c r="H45" s="100"/>
      <c r="I45" s="23"/>
      <c r="J45" s="23"/>
      <c r="K45" s="23"/>
      <c r="L45" s="107"/>
      <c r="M45" s="107"/>
      <c r="N45" s="125"/>
      <c r="O45" s="23"/>
      <c r="P45" s="23"/>
      <c r="Q45" s="24"/>
      <c r="R45" s="40"/>
      <c r="S45" s="41"/>
    </row>
    <row r="46" spans="1:19" s="6" customFormat="1" ht="15.75" x14ac:dyDescent="0.2">
      <c r="A46" s="99" t="str">
        <f>IF(I46&lt;&gt;"",1+MAX($A$3:A45),"")</f>
        <v/>
      </c>
      <c r="B46" s="104"/>
      <c r="C46" s="104"/>
      <c r="D46" s="105"/>
      <c r="E46" s="108"/>
      <c r="F46" s="100"/>
      <c r="G46" s="106"/>
      <c r="H46" s="100"/>
      <c r="I46" s="23"/>
      <c r="J46" s="23"/>
      <c r="K46" s="23"/>
      <c r="L46" s="107"/>
      <c r="M46" s="107"/>
      <c r="N46" s="125"/>
      <c r="O46" s="23"/>
      <c r="P46" s="23"/>
      <c r="Q46" s="24"/>
      <c r="R46" s="40"/>
      <c r="S46" s="41"/>
    </row>
    <row r="47" spans="1:19" s="6" customFormat="1" ht="15.75" x14ac:dyDescent="0.2">
      <c r="A47" s="99" t="str">
        <f>IF(I47&lt;&gt;"",1+MAX($A$3:A46),"")</f>
        <v/>
      </c>
      <c r="B47" s="99"/>
      <c r="C47" s="99"/>
      <c r="D47" s="105"/>
      <c r="E47" s="26" t="s">
        <v>82</v>
      </c>
      <c r="F47" s="100"/>
      <c r="G47" s="106"/>
      <c r="H47" s="100"/>
      <c r="I47" s="23"/>
      <c r="J47" s="23"/>
      <c r="K47" s="23"/>
      <c r="L47" s="107"/>
      <c r="M47" s="107"/>
      <c r="N47" s="125"/>
      <c r="O47" s="23"/>
      <c r="P47" s="23"/>
      <c r="Q47" s="24"/>
      <c r="R47" s="40"/>
      <c r="S47" s="41"/>
    </row>
    <row r="48" spans="1:19" s="6" customFormat="1" ht="31.5" x14ac:dyDescent="0.2">
      <c r="A48" s="99">
        <f>IF(I48&lt;&gt;"",1+MAX($A$3:A47),"")</f>
        <v>16</v>
      </c>
      <c r="B48" s="104" t="s">
        <v>69</v>
      </c>
      <c r="C48" s="104" t="s">
        <v>69</v>
      </c>
      <c r="D48" s="105"/>
      <c r="E48" s="108" t="s">
        <v>167</v>
      </c>
      <c r="F48" s="100">
        <v>1</v>
      </c>
      <c r="G48" s="106">
        <v>0</v>
      </c>
      <c r="H48" s="100">
        <f>F48*(1+G48)</f>
        <v>1</v>
      </c>
      <c r="I48" s="23" t="s">
        <v>16</v>
      </c>
      <c r="J48" s="23">
        <v>2475</v>
      </c>
      <c r="K48" s="23">
        <f>J48*H48</f>
        <v>2475</v>
      </c>
      <c r="L48" s="107">
        <v>8.6625000000000014</v>
      </c>
      <c r="M48" s="107">
        <f t="shared" ref="M48:M49" si="9">L48*H48</f>
        <v>8.6625000000000014</v>
      </c>
      <c r="N48" s="125">
        <v>693.00000000000011</v>
      </c>
      <c r="O48" s="23">
        <f t="shared" ref="O48:O49" si="10">N48*H48</f>
        <v>693.00000000000011</v>
      </c>
      <c r="P48" s="23">
        <f t="shared" ref="P48:P49" si="11">J48+N48</f>
        <v>3168</v>
      </c>
      <c r="Q48" s="24">
        <f>P48*H48</f>
        <v>3168</v>
      </c>
      <c r="R48" s="40"/>
      <c r="S48" s="41"/>
    </row>
    <row r="49" spans="1:19" s="6" customFormat="1" ht="15.75" x14ac:dyDescent="0.2">
      <c r="A49" s="99">
        <f>IF(I49&lt;&gt;"",1+MAX($A$3:A48),"")</f>
        <v>17</v>
      </c>
      <c r="B49" s="104" t="s">
        <v>69</v>
      </c>
      <c r="C49" s="104" t="s">
        <v>69</v>
      </c>
      <c r="D49" s="105"/>
      <c r="E49" s="108" t="s">
        <v>101</v>
      </c>
      <c r="F49" s="100">
        <v>1</v>
      </c>
      <c r="G49" s="106">
        <v>0</v>
      </c>
      <c r="H49" s="100">
        <f>F49*(1+G49)</f>
        <v>1</v>
      </c>
      <c r="I49" s="23" t="s">
        <v>16</v>
      </c>
      <c r="J49" s="23">
        <v>380</v>
      </c>
      <c r="K49" s="23">
        <f>J49*H49</f>
        <v>380</v>
      </c>
      <c r="L49" s="107">
        <v>1.33</v>
      </c>
      <c r="M49" s="107">
        <f t="shared" si="9"/>
        <v>1.33</v>
      </c>
      <c r="N49" s="125">
        <v>106.4</v>
      </c>
      <c r="O49" s="23">
        <f t="shared" si="10"/>
        <v>106.4</v>
      </c>
      <c r="P49" s="23">
        <f t="shared" si="11"/>
        <v>486.4</v>
      </c>
      <c r="Q49" s="24">
        <f>P49*H49</f>
        <v>486.4</v>
      </c>
      <c r="R49" s="40"/>
      <c r="S49" s="41"/>
    </row>
    <row r="50" spans="1:19" s="6" customFormat="1" ht="15.75" x14ac:dyDescent="0.2">
      <c r="A50" s="99" t="str">
        <f>IF(I50&lt;&gt;"",1+MAX($A$3:A49),"")</f>
        <v/>
      </c>
      <c r="B50" s="104"/>
      <c r="C50" s="104"/>
      <c r="D50" s="105"/>
      <c r="E50" s="108"/>
      <c r="F50" s="100"/>
      <c r="G50" s="106"/>
      <c r="H50" s="100"/>
      <c r="I50" s="23"/>
      <c r="J50" s="23"/>
      <c r="K50" s="23"/>
      <c r="L50" s="107"/>
      <c r="M50" s="107"/>
      <c r="N50" s="125"/>
      <c r="O50" s="23"/>
      <c r="P50" s="23"/>
      <c r="Q50" s="24"/>
      <c r="R50" s="40"/>
      <c r="S50" s="41"/>
    </row>
    <row r="51" spans="1:19" s="6" customFormat="1" ht="15.75" x14ac:dyDescent="0.2">
      <c r="A51" s="99" t="str">
        <f>IF(I51&lt;&gt;"",1+MAX($A$3:A50),"")</f>
        <v/>
      </c>
      <c r="B51" s="99"/>
      <c r="C51" s="99"/>
      <c r="D51" s="105"/>
      <c r="E51" s="26" t="s">
        <v>59</v>
      </c>
      <c r="F51" s="100"/>
      <c r="G51" s="106"/>
      <c r="H51" s="100"/>
      <c r="I51" s="23"/>
      <c r="J51" s="23"/>
      <c r="K51" s="23"/>
      <c r="L51" s="107"/>
      <c r="M51" s="107"/>
      <c r="N51" s="125"/>
      <c r="O51" s="23"/>
      <c r="P51" s="23"/>
      <c r="Q51" s="24"/>
      <c r="R51" s="40"/>
      <c r="S51" s="41"/>
    </row>
    <row r="52" spans="1:19" s="6" customFormat="1" ht="15.75" x14ac:dyDescent="0.2">
      <c r="A52" s="99" t="str">
        <f>IF(I52&lt;&gt;"",1+MAX($A$3:A51),"")</f>
        <v/>
      </c>
      <c r="B52" s="104"/>
      <c r="C52" s="104"/>
      <c r="D52" s="105"/>
      <c r="E52" s="108"/>
      <c r="F52" s="100"/>
      <c r="G52" s="106"/>
      <c r="H52" s="100"/>
      <c r="I52" s="23"/>
      <c r="J52" s="23"/>
      <c r="K52" s="23"/>
      <c r="L52" s="107"/>
      <c r="M52" s="107"/>
      <c r="N52" s="125"/>
      <c r="O52" s="23"/>
      <c r="P52" s="23"/>
      <c r="Q52" s="24"/>
      <c r="R52" s="40"/>
      <c r="S52" s="41"/>
    </row>
    <row r="53" spans="1:19" s="6" customFormat="1" ht="15.75" x14ac:dyDescent="0.2">
      <c r="A53" s="99">
        <f>IF(I53&lt;&gt;"",1+MAX($A$3:A52),"")</f>
        <v>18</v>
      </c>
      <c r="B53" s="104" t="s">
        <v>69</v>
      </c>
      <c r="C53" s="104" t="s">
        <v>69</v>
      </c>
      <c r="D53" s="105"/>
      <c r="E53" s="108" t="s">
        <v>81</v>
      </c>
      <c r="F53" s="100">
        <v>1</v>
      </c>
      <c r="G53" s="106">
        <v>0</v>
      </c>
      <c r="H53" s="100">
        <f>F53*(1+G53)</f>
        <v>1</v>
      </c>
      <c r="I53" s="23" t="s">
        <v>16</v>
      </c>
      <c r="J53" s="23">
        <v>120</v>
      </c>
      <c r="K53" s="23">
        <f>J53*H53</f>
        <v>120</v>
      </c>
      <c r="L53" s="107">
        <v>0.42000000000000004</v>
      </c>
      <c r="M53" s="107">
        <f>L53*H53</f>
        <v>0.42000000000000004</v>
      </c>
      <c r="N53" s="125">
        <v>33.6</v>
      </c>
      <c r="O53" s="23">
        <f>N53*H53</f>
        <v>33.6</v>
      </c>
      <c r="P53" s="23">
        <f>J53+N53</f>
        <v>153.6</v>
      </c>
      <c r="Q53" s="24">
        <f>P53*H53</f>
        <v>153.6</v>
      </c>
      <c r="R53" s="40"/>
      <c r="S53" s="41"/>
    </row>
    <row r="54" spans="1:19" s="6" customFormat="1" ht="15.75" x14ac:dyDescent="0.2">
      <c r="A54" s="99" t="str">
        <f>IF(I54&lt;&gt;"",1+MAX($A$3:A53),"")</f>
        <v/>
      </c>
      <c r="B54" s="104"/>
      <c r="C54" s="104"/>
      <c r="D54" s="105"/>
      <c r="E54" s="108"/>
      <c r="F54" s="100"/>
      <c r="G54" s="106"/>
      <c r="H54" s="100"/>
      <c r="I54" s="23"/>
      <c r="J54" s="23"/>
      <c r="K54" s="23"/>
      <c r="L54" s="107"/>
      <c r="M54" s="107"/>
      <c r="N54" s="125"/>
      <c r="O54" s="23"/>
      <c r="P54" s="23"/>
      <c r="Q54" s="24"/>
      <c r="R54" s="40"/>
      <c r="S54" s="41"/>
    </row>
    <row r="55" spans="1:19" s="6" customFormat="1" ht="15.75" x14ac:dyDescent="0.2">
      <c r="A55" s="99" t="str">
        <f>IF(I55&lt;&gt;"",1+MAX($A$3:A54),"")</f>
        <v/>
      </c>
      <c r="B55" s="99"/>
      <c r="C55" s="99"/>
      <c r="D55" s="105"/>
      <c r="E55" s="26" t="s">
        <v>86</v>
      </c>
      <c r="F55" s="100"/>
      <c r="G55" s="106"/>
      <c r="H55" s="100"/>
      <c r="I55" s="23"/>
      <c r="J55" s="23"/>
      <c r="K55" s="23"/>
      <c r="L55" s="107"/>
      <c r="M55" s="107"/>
      <c r="N55" s="125"/>
      <c r="O55" s="23"/>
      <c r="P55" s="23"/>
      <c r="Q55" s="24"/>
      <c r="R55" s="40"/>
      <c r="S55" s="41"/>
    </row>
    <row r="56" spans="1:19" s="6" customFormat="1" ht="15.75" x14ac:dyDescent="0.2">
      <c r="A56" s="99" t="str">
        <f>IF(I56&lt;&gt;"",1+MAX($A$3:A55),"")</f>
        <v/>
      </c>
      <c r="B56" s="104"/>
      <c r="C56" s="104"/>
      <c r="D56" s="105"/>
      <c r="E56" s="108"/>
      <c r="F56" s="100"/>
      <c r="G56" s="106"/>
      <c r="H56" s="100"/>
      <c r="I56" s="23"/>
      <c r="J56" s="23"/>
      <c r="K56" s="23"/>
      <c r="L56" s="107"/>
      <c r="M56" s="107"/>
      <c r="N56" s="125"/>
      <c r="O56" s="23"/>
      <c r="P56" s="23"/>
      <c r="Q56" s="24"/>
      <c r="R56" s="40"/>
      <c r="S56" s="41"/>
    </row>
    <row r="57" spans="1:19" s="6" customFormat="1" ht="15.75" x14ac:dyDescent="0.2">
      <c r="A57" s="99">
        <f>IF(I57&lt;&gt;"",1+MAX($A$3:A56),"")</f>
        <v>19</v>
      </c>
      <c r="B57" s="104" t="s">
        <v>69</v>
      </c>
      <c r="C57" s="104" t="s">
        <v>69</v>
      </c>
      <c r="D57" s="105"/>
      <c r="E57" s="108" t="s">
        <v>87</v>
      </c>
      <c r="F57" s="100">
        <v>1</v>
      </c>
      <c r="G57" s="106">
        <v>0</v>
      </c>
      <c r="H57" s="100">
        <f>F57*(1+G57)</f>
        <v>1</v>
      </c>
      <c r="I57" s="23" t="s">
        <v>16</v>
      </c>
      <c r="J57" s="23">
        <v>108</v>
      </c>
      <c r="K57" s="23">
        <f>J57*H57</f>
        <v>108</v>
      </c>
      <c r="L57" s="107">
        <v>0.378</v>
      </c>
      <c r="M57" s="107">
        <f>L57*H57</f>
        <v>0.378</v>
      </c>
      <c r="N57" s="125">
        <v>30.240000000000002</v>
      </c>
      <c r="O57" s="23">
        <f>N57*H57</f>
        <v>30.240000000000002</v>
      </c>
      <c r="P57" s="23">
        <f>J57+N57</f>
        <v>138.24</v>
      </c>
      <c r="Q57" s="24">
        <f>P57*H57</f>
        <v>138.24</v>
      </c>
      <c r="R57" s="40"/>
      <c r="S57" s="41"/>
    </row>
    <row r="58" spans="1:19" s="6" customFormat="1" ht="15.75" x14ac:dyDescent="0.2">
      <c r="A58" s="99" t="str">
        <f>IF(I58&lt;&gt;"",1+MAX($A$3:A57),"")</f>
        <v/>
      </c>
      <c r="B58" s="104"/>
      <c r="C58" s="104"/>
      <c r="D58" s="105"/>
      <c r="E58" s="108"/>
      <c r="F58" s="100"/>
      <c r="G58" s="106"/>
      <c r="H58" s="100"/>
      <c r="I58" s="23"/>
      <c r="J58" s="23"/>
      <c r="K58" s="23"/>
      <c r="L58" s="107"/>
      <c r="M58" s="107"/>
      <c r="N58" s="125"/>
      <c r="O58" s="23"/>
      <c r="P58" s="23"/>
      <c r="Q58" s="24"/>
      <c r="R58" s="40"/>
      <c r="S58" s="41"/>
    </row>
    <row r="59" spans="1:19" s="6" customFormat="1" ht="15.75" x14ac:dyDescent="0.2">
      <c r="A59" s="99" t="str">
        <f>IF(I59&lt;&gt;"",1+MAX($A$3:A58),"")</f>
        <v/>
      </c>
      <c r="B59" s="99"/>
      <c r="C59" s="99"/>
      <c r="D59" s="105"/>
      <c r="E59" s="26" t="s">
        <v>88</v>
      </c>
      <c r="F59" s="100"/>
      <c r="G59" s="106"/>
      <c r="H59" s="100"/>
      <c r="I59" s="23"/>
      <c r="J59" s="23"/>
      <c r="K59" s="23"/>
      <c r="L59" s="107"/>
      <c r="M59" s="107"/>
      <c r="N59" s="125"/>
      <c r="O59" s="23"/>
      <c r="P59" s="23"/>
      <c r="Q59" s="24"/>
      <c r="R59" s="40"/>
      <c r="S59" s="41"/>
    </row>
    <row r="60" spans="1:19" s="6" customFormat="1" ht="15.75" x14ac:dyDescent="0.2">
      <c r="A60" s="99" t="str">
        <f>IF(I60&lt;&gt;"",1+MAX($A$3:A59),"")</f>
        <v/>
      </c>
      <c r="B60" s="104"/>
      <c r="C60" s="104"/>
      <c r="D60" s="105"/>
      <c r="E60" s="108"/>
      <c r="F60" s="100"/>
      <c r="G60" s="106"/>
      <c r="H60" s="100"/>
      <c r="I60" s="23"/>
      <c r="J60" s="23"/>
      <c r="K60" s="23"/>
      <c r="L60" s="107"/>
      <c r="M60" s="107"/>
      <c r="N60" s="125"/>
      <c r="O60" s="23"/>
      <c r="P60" s="23"/>
      <c r="Q60" s="24"/>
      <c r="R60" s="40"/>
      <c r="S60" s="41"/>
    </row>
    <row r="61" spans="1:19" s="6" customFormat="1" ht="31.5" x14ac:dyDescent="0.2">
      <c r="A61" s="99">
        <f>IF(I61&lt;&gt;"",1+MAX($A$3:A60),"")</f>
        <v>20</v>
      </c>
      <c r="B61" s="104" t="s">
        <v>69</v>
      </c>
      <c r="C61" s="104" t="s">
        <v>69</v>
      </c>
      <c r="D61" s="105"/>
      <c r="E61" s="108" t="s">
        <v>168</v>
      </c>
      <c r="F61" s="100">
        <v>2</v>
      </c>
      <c r="G61" s="106">
        <v>0</v>
      </c>
      <c r="H61" s="100">
        <f t="shared" ref="H61:H67" si="12">F61*(1+G61)</f>
        <v>2</v>
      </c>
      <c r="I61" s="23" t="s">
        <v>16</v>
      </c>
      <c r="J61" s="23">
        <v>2475</v>
      </c>
      <c r="K61" s="23">
        <f t="shared" ref="K61:K67" si="13">J61*H61</f>
        <v>4950</v>
      </c>
      <c r="L61" s="107">
        <v>3.25</v>
      </c>
      <c r="M61" s="107">
        <f t="shared" ref="M61:M67" si="14">L61*H61</f>
        <v>6.5</v>
      </c>
      <c r="N61" s="125">
        <v>260</v>
      </c>
      <c r="O61" s="23">
        <f t="shared" ref="O61:O67" si="15">N61*H61</f>
        <v>520</v>
      </c>
      <c r="P61" s="23">
        <f t="shared" ref="P61:P67" si="16">J61+N61</f>
        <v>2735</v>
      </c>
      <c r="Q61" s="24">
        <f t="shared" ref="Q61:Q67" si="17">P61*H61</f>
        <v>5470</v>
      </c>
      <c r="R61" s="40"/>
      <c r="S61" s="41"/>
    </row>
    <row r="62" spans="1:19" s="6" customFormat="1" ht="15.75" x14ac:dyDescent="0.2">
      <c r="A62" s="99">
        <f>IF(I62&lt;&gt;"",1+MAX($A$3:A61),"")</f>
        <v>21</v>
      </c>
      <c r="B62" s="104" t="s">
        <v>69</v>
      </c>
      <c r="C62" s="104" t="s">
        <v>69</v>
      </c>
      <c r="D62" s="105"/>
      <c r="E62" s="108" t="s">
        <v>102</v>
      </c>
      <c r="F62" s="100">
        <v>2</v>
      </c>
      <c r="G62" s="106">
        <v>0</v>
      </c>
      <c r="H62" s="100">
        <f>F62*(1+G62)</f>
        <v>2</v>
      </c>
      <c r="I62" s="23" t="s">
        <v>16</v>
      </c>
      <c r="J62" s="23">
        <v>70</v>
      </c>
      <c r="K62" s="23">
        <f>J62*H62</f>
        <v>140</v>
      </c>
      <c r="L62" s="107">
        <v>0.29749999999999999</v>
      </c>
      <c r="M62" s="107">
        <f t="shared" si="14"/>
        <v>0.59499999999999997</v>
      </c>
      <c r="N62" s="125">
        <v>23.8</v>
      </c>
      <c r="O62" s="23">
        <f>N62*H62</f>
        <v>47.6</v>
      </c>
      <c r="P62" s="23">
        <f t="shared" si="16"/>
        <v>93.8</v>
      </c>
      <c r="Q62" s="24">
        <f>P62*H62</f>
        <v>187.6</v>
      </c>
      <c r="R62" s="40"/>
      <c r="S62" s="41"/>
    </row>
    <row r="63" spans="1:19" s="6" customFormat="1" ht="15.75" x14ac:dyDescent="0.2">
      <c r="A63" s="99">
        <f>IF(I63&lt;&gt;"",1+MAX($A$3:A61),"")</f>
        <v>21</v>
      </c>
      <c r="B63" s="104" t="s">
        <v>69</v>
      </c>
      <c r="C63" s="104" t="s">
        <v>69</v>
      </c>
      <c r="D63" s="105"/>
      <c r="E63" s="108" t="s">
        <v>103</v>
      </c>
      <c r="F63" s="100">
        <v>2</v>
      </c>
      <c r="G63" s="106">
        <v>0</v>
      </c>
      <c r="H63" s="100">
        <f t="shared" si="12"/>
        <v>2</v>
      </c>
      <c r="I63" s="23" t="s">
        <v>16</v>
      </c>
      <c r="J63" s="23">
        <v>24</v>
      </c>
      <c r="K63" s="23">
        <f t="shared" si="13"/>
        <v>48</v>
      </c>
      <c r="L63" s="107">
        <v>0.10200000000000001</v>
      </c>
      <c r="M63" s="107">
        <f t="shared" si="14"/>
        <v>0.20400000000000001</v>
      </c>
      <c r="N63" s="125">
        <v>8.16</v>
      </c>
      <c r="O63" s="23">
        <f t="shared" si="15"/>
        <v>16.32</v>
      </c>
      <c r="P63" s="23">
        <f t="shared" si="16"/>
        <v>32.159999999999997</v>
      </c>
      <c r="Q63" s="24">
        <f t="shared" si="17"/>
        <v>64.319999999999993</v>
      </c>
      <c r="R63" s="40"/>
      <c r="S63" s="41"/>
    </row>
    <row r="64" spans="1:19" s="6" customFormat="1" ht="15.75" x14ac:dyDescent="0.2">
      <c r="A64" s="99">
        <f>IF(I64&lt;&gt;"",1+MAX($A$3:A63),"")</f>
        <v>22</v>
      </c>
      <c r="B64" s="104" t="s">
        <v>69</v>
      </c>
      <c r="C64" s="104" t="s">
        <v>69</v>
      </c>
      <c r="D64" s="105"/>
      <c r="E64" s="108" t="s">
        <v>150</v>
      </c>
      <c r="F64" s="100">
        <v>2</v>
      </c>
      <c r="G64" s="106">
        <v>0</v>
      </c>
      <c r="H64" s="100">
        <f t="shared" si="12"/>
        <v>2</v>
      </c>
      <c r="I64" s="23" t="s">
        <v>16</v>
      </c>
      <c r="J64" s="23">
        <v>55</v>
      </c>
      <c r="K64" s="23">
        <f t="shared" si="13"/>
        <v>110</v>
      </c>
      <c r="L64" s="107">
        <v>0.23375000000000004</v>
      </c>
      <c r="M64" s="107">
        <f t="shared" si="14"/>
        <v>0.46750000000000008</v>
      </c>
      <c r="N64" s="125">
        <v>18.700000000000003</v>
      </c>
      <c r="O64" s="23">
        <f t="shared" si="15"/>
        <v>37.400000000000006</v>
      </c>
      <c r="P64" s="23">
        <f t="shared" si="16"/>
        <v>73.7</v>
      </c>
      <c r="Q64" s="24">
        <f t="shared" si="17"/>
        <v>147.4</v>
      </c>
      <c r="R64" s="40"/>
      <c r="S64" s="41"/>
    </row>
    <row r="65" spans="1:19" s="6" customFormat="1" ht="15.75" x14ac:dyDescent="0.2">
      <c r="A65" s="99">
        <f>IF(I65&lt;&gt;"",1+MAX($A$3:A64),"")</f>
        <v>23</v>
      </c>
      <c r="B65" s="104" t="s">
        <v>69</v>
      </c>
      <c r="C65" s="104" t="s">
        <v>69</v>
      </c>
      <c r="D65" s="105"/>
      <c r="E65" s="108" t="s">
        <v>104</v>
      </c>
      <c r="F65" s="100">
        <v>2</v>
      </c>
      <c r="G65" s="106">
        <v>0</v>
      </c>
      <c r="H65" s="100">
        <f t="shared" si="12"/>
        <v>2</v>
      </c>
      <c r="I65" s="23" t="s">
        <v>16</v>
      </c>
      <c r="J65" s="23">
        <v>16</v>
      </c>
      <c r="K65" s="23">
        <f t="shared" si="13"/>
        <v>32</v>
      </c>
      <c r="L65" s="107">
        <v>6.8000000000000005E-2</v>
      </c>
      <c r="M65" s="107">
        <f t="shared" si="14"/>
        <v>0.13600000000000001</v>
      </c>
      <c r="N65" s="125">
        <v>5.44</v>
      </c>
      <c r="O65" s="23">
        <f t="shared" si="15"/>
        <v>10.88</v>
      </c>
      <c r="P65" s="23">
        <f t="shared" si="16"/>
        <v>21.44</v>
      </c>
      <c r="Q65" s="24">
        <f t="shared" si="17"/>
        <v>42.88</v>
      </c>
      <c r="R65" s="40"/>
      <c r="S65" s="41"/>
    </row>
    <row r="66" spans="1:19" s="6" customFormat="1" ht="15.75" x14ac:dyDescent="0.2">
      <c r="A66" s="99">
        <f>IF(I66&lt;&gt;"",1+MAX($A$3:A65),"")</f>
        <v>24</v>
      </c>
      <c r="B66" s="104" t="s">
        <v>69</v>
      </c>
      <c r="C66" s="104" t="s">
        <v>69</v>
      </c>
      <c r="D66" s="105"/>
      <c r="E66" s="108" t="s">
        <v>105</v>
      </c>
      <c r="F66" s="100">
        <v>2</v>
      </c>
      <c r="G66" s="106">
        <v>0</v>
      </c>
      <c r="H66" s="100">
        <f t="shared" si="12"/>
        <v>2</v>
      </c>
      <c r="I66" s="23" t="s">
        <v>16</v>
      </c>
      <c r="J66" s="23">
        <v>11.5</v>
      </c>
      <c r="K66" s="23">
        <f t="shared" si="13"/>
        <v>23</v>
      </c>
      <c r="L66" s="107">
        <v>4.8875000000000002E-2</v>
      </c>
      <c r="M66" s="107">
        <f t="shared" si="14"/>
        <v>9.7750000000000004E-2</v>
      </c>
      <c r="N66" s="125">
        <v>3.91</v>
      </c>
      <c r="O66" s="23">
        <f t="shared" si="15"/>
        <v>7.82</v>
      </c>
      <c r="P66" s="23">
        <f t="shared" si="16"/>
        <v>15.41</v>
      </c>
      <c r="Q66" s="24">
        <f t="shared" si="17"/>
        <v>30.82</v>
      </c>
      <c r="R66" s="40"/>
      <c r="S66" s="41"/>
    </row>
    <row r="67" spans="1:19" s="6" customFormat="1" ht="15.75" x14ac:dyDescent="0.2">
      <c r="A67" s="99">
        <f>IF(I67&lt;&gt;"",1+MAX($A$3:A66),"")</f>
        <v>25</v>
      </c>
      <c r="B67" s="104" t="s">
        <v>69</v>
      </c>
      <c r="C67" s="104" t="s">
        <v>69</v>
      </c>
      <c r="D67" s="105"/>
      <c r="E67" s="108" t="s">
        <v>106</v>
      </c>
      <c r="F67" s="100">
        <v>8</v>
      </c>
      <c r="G67" s="106">
        <v>0</v>
      </c>
      <c r="H67" s="100">
        <f t="shared" si="12"/>
        <v>8</v>
      </c>
      <c r="I67" s="23" t="s">
        <v>16</v>
      </c>
      <c r="J67" s="23">
        <v>75</v>
      </c>
      <c r="K67" s="23">
        <f t="shared" si="13"/>
        <v>600</v>
      </c>
      <c r="L67" s="107">
        <v>0.31875000000000003</v>
      </c>
      <c r="M67" s="107">
        <f t="shared" si="14"/>
        <v>2.5500000000000003</v>
      </c>
      <c r="N67" s="125">
        <v>25.500000000000004</v>
      </c>
      <c r="O67" s="23">
        <f t="shared" si="15"/>
        <v>204.00000000000003</v>
      </c>
      <c r="P67" s="23">
        <f t="shared" si="16"/>
        <v>100.5</v>
      </c>
      <c r="Q67" s="24">
        <f t="shared" si="17"/>
        <v>804</v>
      </c>
      <c r="R67" s="40"/>
      <c r="S67" s="41"/>
    </row>
    <row r="68" spans="1:19" s="6" customFormat="1" ht="15.75" x14ac:dyDescent="0.2">
      <c r="A68" s="99" t="str">
        <f>IF(I68&lt;&gt;"",1+MAX($A$3:A67),"")</f>
        <v/>
      </c>
      <c r="B68" s="104"/>
      <c r="C68" s="104"/>
      <c r="D68" s="105"/>
      <c r="E68" s="108"/>
      <c r="F68" s="100"/>
      <c r="G68" s="106"/>
      <c r="H68" s="100"/>
      <c r="I68" s="23"/>
      <c r="J68" s="23"/>
      <c r="K68" s="23"/>
      <c r="L68" s="107"/>
      <c r="M68" s="107"/>
      <c r="N68" s="125"/>
      <c r="O68" s="23"/>
      <c r="P68" s="23"/>
      <c r="Q68" s="24"/>
      <c r="R68" s="40"/>
      <c r="S68" s="41"/>
    </row>
    <row r="69" spans="1:19" s="6" customFormat="1" ht="31.5" x14ac:dyDescent="0.2">
      <c r="A69" s="99">
        <f>IF(I69&lt;&gt;"",1+MAX($A$3:A68),"")</f>
        <v>26</v>
      </c>
      <c r="B69" s="104" t="s">
        <v>69</v>
      </c>
      <c r="C69" s="104" t="s">
        <v>69</v>
      </c>
      <c r="D69" s="105"/>
      <c r="E69" s="108" t="s">
        <v>151</v>
      </c>
      <c r="F69" s="100">
        <v>2.09</v>
      </c>
      <c r="G69" s="106">
        <v>0.1</v>
      </c>
      <c r="H69" s="100">
        <f>F69*(1+G69)</f>
        <v>2.2989999999999999</v>
      </c>
      <c r="I69" s="23" t="s">
        <v>126</v>
      </c>
      <c r="J69" s="23">
        <f>P69*0.53</f>
        <v>304.75</v>
      </c>
      <c r="K69" s="23">
        <f>J69*H69</f>
        <v>700.62024999999994</v>
      </c>
      <c r="L69" s="107">
        <v>3.3781249999999998</v>
      </c>
      <c r="M69" s="107">
        <f>L69*H69</f>
        <v>7.7663093749999996</v>
      </c>
      <c r="N69" s="125">
        <v>270.25</v>
      </c>
      <c r="O69" s="23">
        <f>N69*H69</f>
        <v>621.30475000000001</v>
      </c>
      <c r="P69" s="23">
        <v>575</v>
      </c>
      <c r="Q69" s="24">
        <f>P69*H69</f>
        <v>1321.925</v>
      </c>
      <c r="R69" s="40"/>
      <c r="S69" s="41"/>
    </row>
    <row r="70" spans="1:19" s="6" customFormat="1" ht="31.5" x14ac:dyDescent="0.2">
      <c r="A70" s="99">
        <f>IF(I70&lt;&gt;"",1+MAX($A$3:A69),"")</f>
        <v>27</v>
      </c>
      <c r="B70" s="104" t="s">
        <v>69</v>
      </c>
      <c r="C70" s="104" t="s">
        <v>69</v>
      </c>
      <c r="D70" s="105"/>
      <c r="E70" s="108" t="s">
        <v>128</v>
      </c>
      <c r="F70" s="100">
        <f>4*3*6*1.5</f>
        <v>108</v>
      </c>
      <c r="G70" s="106">
        <v>0.1</v>
      </c>
      <c r="H70" s="100">
        <f>F70*(1+G70)</f>
        <v>118.80000000000001</v>
      </c>
      <c r="I70" s="23" t="s">
        <v>127</v>
      </c>
      <c r="J70" s="23">
        <f t="shared" ref="J70:J71" si="18">P70*0.53</f>
        <v>1.6960000000000002</v>
      </c>
      <c r="K70" s="23">
        <f>J70*H70</f>
        <v>201.48480000000004</v>
      </c>
      <c r="L70" s="107">
        <v>1.8800000000000001E-2</v>
      </c>
      <c r="M70" s="107">
        <f>L70*H70</f>
        <v>2.2334400000000003</v>
      </c>
      <c r="N70" s="125">
        <v>1.504</v>
      </c>
      <c r="O70" s="23">
        <f>N70*H70</f>
        <v>178.67520000000002</v>
      </c>
      <c r="P70" s="23">
        <v>3.2</v>
      </c>
      <c r="Q70" s="24">
        <f>P70*H70</f>
        <v>380.16000000000008</v>
      </c>
      <c r="R70" s="40"/>
      <c r="S70" s="41"/>
    </row>
    <row r="71" spans="1:19" s="6" customFormat="1" ht="31.5" x14ac:dyDescent="0.2">
      <c r="A71" s="99">
        <f>IF(I71&lt;&gt;"",1+MAX($A$3:A70),"")</f>
        <v>28</v>
      </c>
      <c r="B71" s="104" t="s">
        <v>69</v>
      </c>
      <c r="C71" s="104" t="s">
        <v>69</v>
      </c>
      <c r="D71" s="105"/>
      <c r="E71" s="108" t="s">
        <v>129</v>
      </c>
      <c r="F71" s="100">
        <f>6/0.75*6.28*3*0.376</f>
        <v>56.670720000000003</v>
      </c>
      <c r="G71" s="106">
        <v>0.1</v>
      </c>
      <c r="H71" s="100">
        <f>F71*(1+G71)</f>
        <v>62.337792000000007</v>
      </c>
      <c r="I71" s="23" t="s">
        <v>127</v>
      </c>
      <c r="J71" s="23">
        <f t="shared" si="18"/>
        <v>1.06</v>
      </c>
      <c r="K71" s="23">
        <f>J71*H71</f>
        <v>66.078059520000011</v>
      </c>
      <c r="L71" s="107">
        <v>1.175E-2</v>
      </c>
      <c r="M71" s="107">
        <f>L71*H71</f>
        <v>0.73246905600000012</v>
      </c>
      <c r="N71" s="125">
        <v>0.94</v>
      </c>
      <c r="O71" s="23">
        <f>N71*H71</f>
        <v>58.597524480000004</v>
      </c>
      <c r="P71" s="23">
        <v>2</v>
      </c>
      <c r="Q71" s="24">
        <f>P71*H71</f>
        <v>124.67558400000001</v>
      </c>
      <c r="R71" s="40"/>
      <c r="S71" s="41"/>
    </row>
    <row r="72" spans="1:19" s="6" customFormat="1" ht="15.75" x14ac:dyDescent="0.2">
      <c r="A72" s="99" t="str">
        <f>IF(I72&lt;&gt;"",1+MAX($A$3:A71),"")</f>
        <v/>
      </c>
      <c r="B72" s="104"/>
      <c r="C72" s="104"/>
      <c r="D72" s="105"/>
      <c r="E72" s="108"/>
      <c r="F72" s="100"/>
      <c r="G72" s="106"/>
      <c r="H72" s="100"/>
      <c r="I72" s="23"/>
      <c r="J72" s="23"/>
      <c r="K72" s="23"/>
      <c r="L72" s="107"/>
      <c r="M72" s="107"/>
      <c r="N72" s="125"/>
      <c r="O72" s="23"/>
      <c r="P72" s="23"/>
      <c r="Q72" s="24"/>
      <c r="R72" s="40"/>
      <c r="S72" s="79"/>
    </row>
    <row r="73" spans="1:19" s="6" customFormat="1" ht="15.75" x14ac:dyDescent="0.2">
      <c r="A73" s="99">
        <f>IF(I73&lt;&gt;"",1+MAX($A$3:A72),"")</f>
        <v>29</v>
      </c>
      <c r="B73" s="104" t="s">
        <v>69</v>
      </c>
      <c r="C73" s="104" t="s">
        <v>69</v>
      </c>
      <c r="D73" s="105"/>
      <c r="E73" s="108" t="s">
        <v>132</v>
      </c>
      <c r="F73" s="100">
        <v>4.32</v>
      </c>
      <c r="G73" s="106">
        <v>0.1</v>
      </c>
      <c r="H73" s="100">
        <f>F73*(1+G73)</f>
        <v>4.7520000000000007</v>
      </c>
      <c r="I73" s="23" t="s">
        <v>126</v>
      </c>
      <c r="J73" s="23"/>
      <c r="K73" s="23"/>
      <c r="L73" s="107">
        <v>1.06</v>
      </c>
      <c r="M73" s="107">
        <f>L73*H73</f>
        <v>5.0371200000000007</v>
      </c>
      <c r="N73" s="125">
        <v>84.800000000000011</v>
      </c>
      <c r="O73" s="23">
        <f>N73*H73</f>
        <v>402.96960000000013</v>
      </c>
      <c r="P73" s="23">
        <v>85</v>
      </c>
      <c r="Q73" s="24">
        <f>P73*H73</f>
        <v>403.92000000000007</v>
      </c>
      <c r="R73" s="40"/>
      <c r="S73" s="41"/>
    </row>
    <row r="74" spans="1:19" s="6" customFormat="1" ht="15.75" x14ac:dyDescent="0.2">
      <c r="A74" s="99">
        <f>IF(I74&lt;&gt;"",1+MAX($A$3:A73),"")</f>
        <v>30</v>
      </c>
      <c r="B74" s="104" t="s">
        <v>69</v>
      </c>
      <c r="C74" s="104" t="s">
        <v>69</v>
      </c>
      <c r="D74" s="105"/>
      <c r="E74" s="108" t="s">
        <v>133</v>
      </c>
      <c r="F74" s="100">
        <f>F73-F69</f>
        <v>2.2300000000000004</v>
      </c>
      <c r="G74" s="106">
        <v>0.1</v>
      </c>
      <c r="H74" s="100">
        <f>F74*(1+G74)</f>
        <v>2.4530000000000007</v>
      </c>
      <c r="I74" s="23" t="s">
        <v>126</v>
      </c>
      <c r="J74" s="23"/>
      <c r="K74" s="23"/>
      <c r="L74" s="107">
        <v>0.56000000000000005</v>
      </c>
      <c r="M74" s="107">
        <f>L74*H74</f>
        <v>1.3736800000000005</v>
      </c>
      <c r="N74" s="125">
        <v>44.800000000000004</v>
      </c>
      <c r="O74" s="23">
        <f>N74*H74</f>
        <v>109.89440000000005</v>
      </c>
      <c r="P74" s="23">
        <v>45</v>
      </c>
      <c r="Q74" s="24">
        <f>P74*H74</f>
        <v>110.38500000000003</v>
      </c>
      <c r="R74" s="40"/>
      <c r="S74" s="41"/>
    </row>
    <row r="75" spans="1:19" s="6" customFormat="1" ht="16.5" thickBot="1" x14ac:dyDescent="0.25">
      <c r="A75" s="99" t="str">
        <f>IF(I75&lt;&gt;"",1+MAX($A$3:A34),"")</f>
        <v/>
      </c>
      <c r="B75" s="99"/>
      <c r="C75" s="99"/>
      <c r="D75" s="105"/>
      <c r="E75" s="108"/>
      <c r="F75" s="100"/>
      <c r="G75" s="106"/>
      <c r="H75" s="100"/>
      <c r="I75" s="23"/>
      <c r="J75" s="23"/>
      <c r="K75" s="23"/>
      <c r="L75" s="107"/>
      <c r="M75" s="107"/>
      <c r="N75" s="36"/>
      <c r="O75" s="23"/>
      <c r="P75" s="23"/>
      <c r="Q75" s="24"/>
      <c r="R75" s="40"/>
      <c r="S75" s="41"/>
    </row>
    <row r="76" spans="1:19" s="91" customFormat="1" ht="16.5" thickBot="1" x14ac:dyDescent="0.25">
      <c r="A76" s="127"/>
      <c r="B76" s="128"/>
      <c r="C76" s="128"/>
      <c r="D76" s="128"/>
      <c r="E76" s="8"/>
      <c r="F76" s="21"/>
      <c r="G76" s="9"/>
      <c r="H76" s="9"/>
      <c r="I76" s="13"/>
      <c r="J76" s="13"/>
      <c r="K76" s="42">
        <f>SUM(K11:K75)</f>
        <v>28050.18310952</v>
      </c>
      <c r="L76" s="13"/>
      <c r="M76" s="43">
        <f>SUM(M11:M75)</f>
        <v>99.230268431000013</v>
      </c>
      <c r="N76" s="13"/>
      <c r="O76" s="42">
        <f>SUM(O11:O75)</f>
        <v>7938.4214744800001</v>
      </c>
      <c r="P76" s="8"/>
      <c r="Q76" s="10"/>
      <c r="R76" s="11"/>
    </row>
    <row r="77" spans="1:19" s="91" customFormat="1" ht="16.5" thickBot="1" x14ac:dyDescent="0.25">
      <c r="A77" s="127"/>
      <c r="B77" s="128"/>
      <c r="C77" s="128"/>
      <c r="D77" s="128"/>
      <c r="E77" s="8"/>
      <c r="F77" s="21"/>
      <c r="G77" s="9"/>
      <c r="H77" s="9"/>
      <c r="I77" s="13"/>
      <c r="J77" s="13"/>
      <c r="K77" s="13"/>
      <c r="L77" s="13"/>
      <c r="M77" s="13"/>
      <c r="N77" s="13"/>
      <c r="O77" s="13"/>
      <c r="P77" s="8"/>
      <c r="Q77" s="10"/>
      <c r="R77" s="11"/>
    </row>
    <row r="78" spans="1:19" s="91" customFormat="1" ht="15.75" x14ac:dyDescent="0.2">
      <c r="A78" s="118"/>
      <c r="F78" s="119"/>
      <c r="I78" s="6"/>
      <c r="J78" s="6"/>
      <c r="K78" s="6"/>
      <c r="L78" s="6"/>
      <c r="M78" s="6"/>
      <c r="N78" s="6"/>
      <c r="O78" s="6"/>
    </row>
    <row r="79" spans="1:19" s="91" customFormat="1" ht="15.75" x14ac:dyDescent="0.2">
      <c r="A79" s="118"/>
      <c r="F79" s="119"/>
      <c r="I79" s="6"/>
      <c r="J79" s="6"/>
      <c r="K79" s="6"/>
      <c r="L79" s="6"/>
      <c r="M79" s="6"/>
      <c r="N79" s="6"/>
      <c r="O79" s="6"/>
    </row>
    <row r="80" spans="1:19" s="91" customFormat="1" ht="15.75" x14ac:dyDescent="0.2">
      <c r="A80" s="118"/>
      <c r="F80" s="119"/>
      <c r="I80" s="6"/>
      <c r="J80" s="6"/>
      <c r="K80" s="6"/>
      <c r="L80" s="6"/>
      <c r="M80" s="6"/>
      <c r="N80" s="6"/>
      <c r="O80" s="6"/>
    </row>
    <row r="81" spans="1:15" s="91" customFormat="1" ht="15.75" x14ac:dyDescent="0.2">
      <c r="A81" s="118"/>
      <c r="F81" s="119"/>
      <c r="I81" s="6"/>
      <c r="J81" s="6"/>
      <c r="K81" s="6"/>
      <c r="L81" s="6"/>
      <c r="M81" s="6"/>
      <c r="N81" s="6"/>
      <c r="O81" s="6"/>
    </row>
    <row r="82" spans="1:15" s="91" customFormat="1" ht="15.75" x14ac:dyDescent="0.2">
      <c r="A82" s="118"/>
      <c r="F82" s="119"/>
      <c r="I82" s="6"/>
      <c r="J82" s="6"/>
      <c r="K82" s="6"/>
      <c r="L82" s="6"/>
      <c r="M82" s="6"/>
      <c r="N82" s="6"/>
      <c r="O82" s="6"/>
    </row>
    <row r="83" spans="1:15" s="91" customFormat="1" ht="15.75" x14ac:dyDescent="0.2">
      <c r="A83" s="118"/>
      <c r="F83" s="119"/>
      <c r="I83" s="6"/>
      <c r="J83" s="6"/>
      <c r="K83" s="6"/>
      <c r="L83" s="6"/>
      <c r="M83" s="6"/>
      <c r="N83" s="6"/>
      <c r="O83" s="6"/>
    </row>
    <row r="84" spans="1:15" s="91" customFormat="1" ht="15.75" x14ac:dyDescent="0.2">
      <c r="A84" s="118"/>
      <c r="F84" s="119"/>
      <c r="I84" s="6"/>
      <c r="J84" s="6"/>
      <c r="K84" s="6"/>
      <c r="L84" s="6"/>
      <c r="M84" s="6"/>
      <c r="N84" s="6"/>
      <c r="O84" s="6"/>
    </row>
    <row r="85" spans="1:15" s="91" customFormat="1" ht="15.75" x14ac:dyDescent="0.2">
      <c r="A85" s="118"/>
      <c r="F85" s="119"/>
      <c r="I85" s="6"/>
      <c r="J85" s="6"/>
      <c r="K85" s="6"/>
      <c r="L85" s="6"/>
      <c r="M85" s="6"/>
      <c r="N85" s="6"/>
      <c r="O85" s="6"/>
    </row>
    <row r="86" spans="1:15" s="91" customFormat="1" ht="15.75" x14ac:dyDescent="0.2">
      <c r="A86" s="118"/>
      <c r="F86" s="119"/>
      <c r="I86" s="6"/>
      <c r="J86" s="6"/>
      <c r="K86" s="6"/>
      <c r="L86" s="6"/>
      <c r="M86" s="6"/>
      <c r="N86" s="6"/>
      <c r="O86" s="6"/>
    </row>
    <row r="87" spans="1:15" s="91" customFormat="1" ht="15.75" x14ac:dyDescent="0.2">
      <c r="A87" s="118"/>
      <c r="F87" s="119"/>
      <c r="I87" s="6"/>
      <c r="J87" s="6"/>
      <c r="K87" s="6"/>
      <c r="L87" s="6"/>
      <c r="M87" s="6"/>
      <c r="N87" s="6"/>
      <c r="O87" s="6"/>
    </row>
    <row r="88" spans="1:15" s="91" customFormat="1" ht="15.75" x14ac:dyDescent="0.2">
      <c r="A88" s="118"/>
      <c r="F88" s="119"/>
      <c r="I88" s="6"/>
      <c r="J88" s="6"/>
      <c r="K88" s="6"/>
      <c r="L88" s="6"/>
      <c r="M88" s="6"/>
      <c r="N88" s="6"/>
      <c r="O88" s="6"/>
    </row>
    <row r="89" spans="1:15" s="91" customFormat="1" ht="15.75" x14ac:dyDescent="0.2">
      <c r="A89" s="118"/>
      <c r="F89" s="119"/>
      <c r="I89" s="6"/>
      <c r="J89" s="6"/>
      <c r="K89" s="6"/>
      <c r="L89" s="6"/>
      <c r="M89" s="6"/>
      <c r="N89" s="6"/>
      <c r="O89" s="6"/>
    </row>
    <row r="90" spans="1:15" s="91" customFormat="1" ht="15.75" x14ac:dyDescent="0.2">
      <c r="A90" s="118"/>
      <c r="F90" s="119"/>
      <c r="I90" s="6"/>
      <c r="J90" s="6"/>
      <c r="K90" s="6"/>
      <c r="L90" s="6"/>
      <c r="M90" s="6"/>
      <c r="N90" s="6"/>
      <c r="O90" s="6"/>
    </row>
    <row r="91" spans="1:15" s="91" customFormat="1" ht="15.75" x14ac:dyDescent="0.2">
      <c r="A91" s="118"/>
      <c r="F91" s="119"/>
      <c r="I91" s="6"/>
      <c r="J91" s="6"/>
      <c r="K91" s="6"/>
      <c r="L91" s="6"/>
      <c r="M91" s="6"/>
      <c r="N91" s="6"/>
      <c r="O91" s="6"/>
    </row>
    <row r="92" spans="1:15" s="91" customFormat="1" ht="15.75" x14ac:dyDescent="0.2">
      <c r="A92" s="118"/>
      <c r="F92" s="119"/>
      <c r="I92" s="6"/>
      <c r="J92" s="6"/>
      <c r="K92" s="6"/>
      <c r="L92" s="6"/>
      <c r="M92" s="6"/>
      <c r="N92" s="6"/>
      <c r="O92" s="6"/>
    </row>
    <row r="93" spans="1:15" s="91" customFormat="1" ht="15.75" x14ac:dyDescent="0.2">
      <c r="A93" s="118"/>
      <c r="F93" s="119"/>
      <c r="I93" s="6"/>
      <c r="J93" s="6"/>
      <c r="K93" s="6"/>
      <c r="L93" s="6"/>
      <c r="M93" s="6"/>
      <c r="N93" s="6"/>
      <c r="O93" s="6"/>
    </row>
    <row r="94" spans="1:15" s="91" customFormat="1" ht="15.75" x14ac:dyDescent="0.2">
      <c r="A94" s="118"/>
      <c r="F94" s="119"/>
      <c r="I94" s="6"/>
      <c r="J94" s="6"/>
      <c r="K94" s="6"/>
      <c r="L94" s="6"/>
      <c r="M94" s="6"/>
      <c r="N94" s="6"/>
      <c r="O94" s="6"/>
    </row>
    <row r="95" spans="1:15" s="91" customFormat="1" ht="15.75" x14ac:dyDescent="0.2">
      <c r="A95" s="118"/>
      <c r="F95" s="119"/>
      <c r="I95" s="6"/>
      <c r="J95" s="6"/>
      <c r="K95" s="6"/>
      <c r="L95" s="6"/>
      <c r="M95" s="6"/>
      <c r="N95" s="6"/>
      <c r="O95" s="6"/>
    </row>
    <row r="96" spans="1:15" s="91" customFormat="1" ht="15.75" x14ac:dyDescent="0.2">
      <c r="A96" s="118"/>
      <c r="F96" s="119"/>
      <c r="I96" s="6"/>
      <c r="J96" s="6"/>
      <c r="K96" s="6"/>
      <c r="L96" s="6"/>
      <c r="M96" s="6"/>
      <c r="N96" s="6"/>
      <c r="O96" s="6"/>
    </row>
    <row r="97" spans="1:15" s="91" customFormat="1" ht="15.75" x14ac:dyDescent="0.2">
      <c r="A97" s="118"/>
      <c r="F97" s="119"/>
      <c r="I97" s="6"/>
      <c r="J97" s="6"/>
      <c r="K97" s="6"/>
      <c r="L97" s="6"/>
      <c r="M97" s="6"/>
      <c r="N97" s="6"/>
      <c r="O97" s="6"/>
    </row>
    <row r="98" spans="1:15" s="91" customFormat="1" ht="15.75" x14ac:dyDescent="0.2">
      <c r="A98" s="118"/>
      <c r="F98" s="119"/>
      <c r="I98" s="6"/>
      <c r="J98" s="6"/>
      <c r="K98" s="6"/>
      <c r="L98" s="6"/>
      <c r="M98" s="6"/>
      <c r="N98" s="6"/>
      <c r="O98" s="6"/>
    </row>
    <row r="99" spans="1:15" s="91" customFormat="1" ht="15.75" x14ac:dyDescent="0.2">
      <c r="A99" s="118"/>
      <c r="F99" s="119"/>
      <c r="I99" s="6"/>
      <c r="J99" s="6"/>
      <c r="K99" s="6"/>
      <c r="L99" s="6"/>
      <c r="M99" s="6"/>
      <c r="N99" s="6"/>
      <c r="O99" s="6"/>
    </row>
    <row r="100" spans="1:15" s="91" customFormat="1" ht="15.75" x14ac:dyDescent="0.2">
      <c r="A100" s="118"/>
      <c r="F100" s="119"/>
      <c r="I100" s="6"/>
      <c r="J100" s="6"/>
      <c r="K100" s="6"/>
      <c r="L100" s="6"/>
      <c r="M100" s="6"/>
      <c r="N100" s="6"/>
      <c r="O100" s="6"/>
    </row>
    <row r="101" spans="1:15" s="91" customFormat="1" ht="15.75" x14ac:dyDescent="0.2">
      <c r="A101" s="118"/>
      <c r="F101" s="119"/>
      <c r="I101" s="6"/>
      <c r="J101" s="6"/>
      <c r="K101" s="6"/>
      <c r="L101" s="6"/>
    </row>
    <row r="102" spans="1:15" s="91" customFormat="1" ht="15.75" x14ac:dyDescent="0.2">
      <c r="A102" s="118"/>
      <c r="F102" s="119"/>
      <c r="I102" s="6"/>
      <c r="J102" s="6"/>
      <c r="K102" s="6"/>
      <c r="L102" s="6"/>
    </row>
    <row r="103" spans="1:15" s="91" customFormat="1" ht="15.75" x14ac:dyDescent="0.2">
      <c r="A103" s="118"/>
      <c r="F103" s="119"/>
      <c r="I103" s="6"/>
      <c r="J103" s="6"/>
      <c r="K103" s="6"/>
      <c r="L103" s="6"/>
    </row>
    <row r="104" spans="1:15" s="91" customFormat="1" ht="15.75" x14ac:dyDescent="0.2">
      <c r="A104" s="118"/>
      <c r="F104" s="119"/>
      <c r="I104" s="6"/>
      <c r="J104" s="6"/>
      <c r="K104" s="6"/>
      <c r="L104" s="6"/>
    </row>
    <row r="105" spans="1:15" s="91" customFormat="1" ht="15.75" x14ac:dyDescent="0.2">
      <c r="A105" s="118"/>
      <c r="F105" s="119"/>
      <c r="I105" s="6"/>
      <c r="J105" s="6"/>
      <c r="K105" s="6"/>
      <c r="L105" s="6"/>
    </row>
    <row r="106" spans="1:15" s="91" customFormat="1" ht="15.75" x14ac:dyDescent="0.2">
      <c r="A106" s="118"/>
      <c r="F106" s="119"/>
      <c r="I106" s="6"/>
      <c r="J106" s="6"/>
      <c r="K106" s="6"/>
      <c r="L106" s="6"/>
    </row>
    <row r="107" spans="1:15" s="91" customFormat="1" ht="15.75" x14ac:dyDescent="0.2">
      <c r="A107" s="118"/>
      <c r="F107" s="119"/>
      <c r="I107" s="6"/>
      <c r="J107" s="6"/>
      <c r="K107" s="6"/>
      <c r="L107" s="6"/>
    </row>
    <row r="108" spans="1:15" s="91" customFormat="1" ht="15.75" x14ac:dyDescent="0.2">
      <c r="A108" s="118"/>
      <c r="F108" s="119"/>
      <c r="I108" s="6"/>
      <c r="J108" s="6"/>
      <c r="K108" s="6"/>
      <c r="L108" s="6"/>
    </row>
    <row r="109" spans="1:15" s="91" customFormat="1" ht="15.75" x14ac:dyDescent="0.2">
      <c r="A109" s="118"/>
      <c r="F109" s="119"/>
      <c r="I109" s="6"/>
      <c r="J109" s="6"/>
      <c r="K109" s="6"/>
      <c r="L109" s="6"/>
    </row>
    <row r="110" spans="1:15" s="91" customFormat="1" ht="15.75" x14ac:dyDescent="0.2">
      <c r="A110" s="118"/>
      <c r="F110" s="119"/>
      <c r="I110" s="6"/>
      <c r="J110" s="6"/>
      <c r="K110" s="6"/>
      <c r="L110" s="6"/>
    </row>
    <row r="111" spans="1:15" s="91" customFormat="1" ht="15.75" x14ac:dyDescent="0.2">
      <c r="A111" s="118"/>
      <c r="F111" s="119"/>
      <c r="I111" s="6"/>
      <c r="J111" s="6"/>
      <c r="K111" s="6"/>
      <c r="L111" s="6"/>
    </row>
    <row r="112" spans="1:15" s="91" customFormat="1" ht="15.75" x14ac:dyDescent="0.2">
      <c r="A112" s="118"/>
      <c r="F112" s="119"/>
      <c r="I112" s="6"/>
      <c r="J112" s="6"/>
      <c r="K112" s="6"/>
      <c r="L112" s="6"/>
    </row>
    <row r="113" spans="1:12" s="91" customFormat="1" ht="15.75" x14ac:dyDescent="0.2">
      <c r="A113" s="118"/>
      <c r="F113" s="119"/>
      <c r="I113" s="6"/>
      <c r="J113" s="6"/>
      <c r="K113" s="6"/>
      <c r="L113" s="6"/>
    </row>
    <row r="114" spans="1:12" s="91" customFormat="1" ht="15.75" x14ac:dyDescent="0.2">
      <c r="A114" s="118"/>
      <c r="F114" s="119"/>
      <c r="I114" s="6"/>
      <c r="J114" s="6"/>
      <c r="K114" s="6"/>
      <c r="L114" s="6"/>
    </row>
    <row r="115" spans="1:12" s="91" customFormat="1" ht="15.75" x14ac:dyDescent="0.2">
      <c r="A115" s="118"/>
      <c r="F115" s="119"/>
      <c r="I115" s="6"/>
      <c r="J115" s="6"/>
      <c r="K115" s="6"/>
      <c r="L115" s="6"/>
    </row>
    <row r="116" spans="1:12" s="91" customFormat="1" ht="15.75" x14ac:dyDescent="0.2">
      <c r="A116" s="118"/>
      <c r="F116" s="119"/>
      <c r="I116" s="6"/>
      <c r="J116" s="6"/>
      <c r="K116" s="6"/>
      <c r="L116" s="6"/>
    </row>
    <row r="117" spans="1:12" s="91" customFormat="1" ht="15.75" x14ac:dyDescent="0.2">
      <c r="A117" s="118"/>
      <c r="F117" s="119"/>
      <c r="I117" s="6"/>
      <c r="J117" s="6"/>
      <c r="K117" s="6"/>
      <c r="L117" s="6"/>
    </row>
    <row r="118" spans="1:12" s="91" customFormat="1" ht="15.75" x14ac:dyDescent="0.2">
      <c r="A118" s="118"/>
      <c r="F118" s="119"/>
      <c r="I118" s="6"/>
      <c r="J118" s="6"/>
      <c r="K118" s="6"/>
      <c r="L118" s="6"/>
    </row>
    <row r="119" spans="1:12" s="91" customFormat="1" ht="15.75" x14ac:dyDescent="0.2">
      <c r="A119" s="118"/>
      <c r="F119" s="119"/>
      <c r="I119" s="6"/>
      <c r="J119" s="6"/>
      <c r="K119" s="6"/>
      <c r="L119" s="6"/>
    </row>
    <row r="120" spans="1:12" s="91" customFormat="1" ht="15.75" x14ac:dyDescent="0.2">
      <c r="A120" s="118"/>
      <c r="F120" s="119"/>
      <c r="I120" s="6"/>
      <c r="J120" s="6"/>
      <c r="K120" s="6"/>
      <c r="L120" s="6"/>
    </row>
    <row r="121" spans="1:12" s="91" customFormat="1" ht="15.75" x14ac:dyDescent="0.2">
      <c r="A121" s="118"/>
      <c r="F121" s="119"/>
      <c r="I121" s="6"/>
      <c r="J121" s="6"/>
      <c r="K121" s="6"/>
      <c r="L121" s="6"/>
    </row>
    <row r="122" spans="1:12" s="91" customFormat="1" ht="15.75" x14ac:dyDescent="0.2">
      <c r="A122" s="118"/>
      <c r="F122" s="119"/>
      <c r="I122" s="6"/>
      <c r="J122" s="6"/>
      <c r="K122" s="6"/>
      <c r="L122" s="6"/>
    </row>
    <row r="123" spans="1:12" s="91" customFormat="1" ht="15.75" x14ac:dyDescent="0.2">
      <c r="A123" s="118"/>
      <c r="F123" s="119"/>
      <c r="I123" s="6"/>
      <c r="J123" s="6"/>
      <c r="K123" s="6"/>
      <c r="L123" s="6"/>
    </row>
    <row r="124" spans="1:12" s="91" customFormat="1" ht="15.75" x14ac:dyDescent="0.2">
      <c r="A124" s="118"/>
      <c r="F124" s="119"/>
      <c r="I124" s="6"/>
      <c r="J124" s="6"/>
      <c r="K124" s="6"/>
      <c r="L124" s="6"/>
    </row>
    <row r="125" spans="1:12" s="91" customFormat="1" ht="15.75" x14ac:dyDescent="0.2">
      <c r="A125" s="118"/>
      <c r="F125" s="119"/>
      <c r="I125" s="6"/>
      <c r="J125" s="6"/>
      <c r="K125" s="6"/>
      <c r="L125" s="6"/>
    </row>
    <row r="126" spans="1:12" s="91" customFormat="1" ht="15.75" x14ac:dyDescent="0.2">
      <c r="A126" s="118"/>
      <c r="F126" s="119"/>
      <c r="I126" s="6"/>
      <c r="J126" s="6"/>
      <c r="K126" s="6"/>
      <c r="L126" s="6"/>
    </row>
    <row r="127" spans="1:12" s="91" customFormat="1" ht="15.75" x14ac:dyDescent="0.2">
      <c r="A127" s="118"/>
      <c r="F127" s="119"/>
      <c r="I127" s="6"/>
      <c r="J127" s="6"/>
      <c r="K127" s="6"/>
      <c r="L127" s="6"/>
    </row>
    <row r="128" spans="1:12" s="91" customFormat="1" ht="15.75" x14ac:dyDescent="0.2">
      <c r="A128" s="118"/>
      <c r="F128" s="119"/>
      <c r="I128" s="6"/>
      <c r="J128" s="6"/>
      <c r="K128" s="6"/>
      <c r="L128" s="6"/>
    </row>
    <row r="129" spans="1:18" s="91" customFormat="1" ht="15.75" x14ac:dyDescent="0.2">
      <c r="A129" s="118"/>
      <c r="F129" s="119"/>
      <c r="I129" s="6"/>
      <c r="J129" s="6"/>
      <c r="K129" s="6"/>
      <c r="L129" s="6"/>
    </row>
    <row r="130" spans="1:18" s="91" customFormat="1" ht="15.75" x14ac:dyDescent="0.2">
      <c r="A130" s="118"/>
      <c r="F130" s="119"/>
      <c r="I130" s="6"/>
      <c r="J130" s="6"/>
      <c r="K130" s="6"/>
      <c r="L130" s="6"/>
    </row>
    <row r="131" spans="1:18" s="91" customFormat="1" ht="15.75" x14ac:dyDescent="0.2">
      <c r="A131" s="118"/>
      <c r="F131" s="119"/>
      <c r="I131" s="6"/>
      <c r="J131" s="6"/>
      <c r="K131" s="6"/>
      <c r="L131" s="6"/>
    </row>
    <row r="132" spans="1:18" s="91" customFormat="1" ht="15.75" x14ac:dyDescent="0.2">
      <c r="A132" s="118"/>
      <c r="F132" s="119"/>
      <c r="I132" s="6"/>
      <c r="J132" s="6"/>
      <c r="K132" s="6"/>
      <c r="L132" s="6"/>
    </row>
    <row r="133" spans="1:18" s="91" customFormat="1" ht="15.75" x14ac:dyDescent="0.2">
      <c r="A133" s="118"/>
      <c r="F133" s="119"/>
      <c r="I133" s="6"/>
      <c r="J133" s="6"/>
      <c r="K133" s="6"/>
      <c r="L133" s="6"/>
    </row>
    <row r="134" spans="1:18" s="91" customFormat="1" ht="15.75" x14ac:dyDescent="0.2">
      <c r="A134" s="118"/>
      <c r="F134" s="119"/>
      <c r="I134" s="6"/>
      <c r="J134" s="6"/>
      <c r="K134" s="6"/>
      <c r="L134" s="6"/>
    </row>
    <row r="135" spans="1:18" s="91" customFormat="1" ht="15.75" x14ac:dyDescent="0.2">
      <c r="A135" s="118"/>
      <c r="F135" s="119"/>
      <c r="I135" s="6"/>
      <c r="J135" s="6"/>
      <c r="K135" s="6"/>
      <c r="L135" s="6"/>
    </row>
    <row r="136" spans="1:18" s="91" customFormat="1" ht="15.75" x14ac:dyDescent="0.2">
      <c r="A136" s="118"/>
      <c r="F136" s="119"/>
      <c r="I136" s="6"/>
      <c r="J136" s="6"/>
      <c r="K136" s="6"/>
      <c r="L136" s="6"/>
    </row>
    <row r="137" spans="1:18" s="91" customFormat="1" ht="15.75" x14ac:dyDescent="0.2">
      <c r="A137" s="118"/>
      <c r="F137" s="119"/>
      <c r="I137" s="6"/>
      <c r="J137" s="6"/>
      <c r="K137" s="6"/>
      <c r="L137" s="6"/>
    </row>
    <row r="138" spans="1:18" s="91" customFormat="1" ht="15.75" x14ac:dyDescent="0.2">
      <c r="A138" s="118"/>
      <c r="F138" s="119"/>
      <c r="I138" s="6"/>
      <c r="J138" s="6"/>
      <c r="K138" s="6"/>
      <c r="L138" s="6"/>
    </row>
    <row r="139" spans="1:18" s="91" customFormat="1" ht="15.75" x14ac:dyDescent="0.2">
      <c r="A139" s="118"/>
      <c r="F139" s="119"/>
      <c r="I139" s="6"/>
      <c r="J139" s="6"/>
      <c r="K139" s="6"/>
      <c r="L139" s="6"/>
    </row>
    <row r="140" spans="1:18" x14ac:dyDescent="0.2">
      <c r="M140" s="3"/>
      <c r="N140" s="3"/>
      <c r="O140" s="3"/>
      <c r="R140" s="3"/>
    </row>
    <row r="141" spans="1:18" x14ac:dyDescent="0.2">
      <c r="M141" s="3"/>
      <c r="N141" s="3"/>
      <c r="O141" s="3"/>
      <c r="R141" s="3"/>
    </row>
    <row r="142" spans="1:18" x14ac:dyDescent="0.2">
      <c r="M142" s="3"/>
      <c r="N142" s="3"/>
      <c r="O142" s="3"/>
      <c r="R142" s="3"/>
    </row>
    <row r="143" spans="1:18" x14ac:dyDescent="0.2">
      <c r="M143" s="3"/>
      <c r="N143" s="3"/>
      <c r="O143" s="3"/>
      <c r="R143" s="3"/>
    </row>
    <row r="144" spans="1:18" x14ac:dyDescent="0.2">
      <c r="M144" s="3"/>
      <c r="N144" s="3"/>
      <c r="O144" s="3"/>
      <c r="R144" s="3"/>
    </row>
    <row r="145" spans="13:18" x14ac:dyDescent="0.2">
      <c r="M145" s="3"/>
      <c r="N145" s="3"/>
      <c r="O145" s="3"/>
      <c r="R145" s="3"/>
    </row>
    <row r="146" spans="13:18" x14ac:dyDescent="0.2">
      <c r="M146" s="3"/>
      <c r="N146" s="3"/>
      <c r="O146" s="3"/>
      <c r="R146" s="3"/>
    </row>
    <row r="147" spans="13:18" x14ac:dyDescent="0.2">
      <c r="M147" s="3"/>
      <c r="N147" s="3"/>
      <c r="O147" s="3"/>
      <c r="R147" s="3"/>
    </row>
    <row r="148" spans="13:18" x14ac:dyDescent="0.2">
      <c r="M148" s="3"/>
      <c r="N148" s="3"/>
      <c r="O148" s="3"/>
      <c r="R148" s="3"/>
    </row>
    <row r="149" spans="13:18" x14ac:dyDescent="0.2">
      <c r="M149" s="3"/>
      <c r="N149" s="3"/>
      <c r="O149" s="3"/>
      <c r="R149" s="3"/>
    </row>
    <row r="150" spans="13:18" x14ac:dyDescent="0.2">
      <c r="M150" s="3"/>
      <c r="N150" s="3"/>
      <c r="O150" s="3"/>
      <c r="R150" s="3"/>
    </row>
    <row r="151" spans="13:18" x14ac:dyDescent="0.2">
      <c r="M151" s="3"/>
      <c r="N151" s="3"/>
      <c r="O151" s="3"/>
      <c r="R151" s="3"/>
    </row>
    <row r="152" spans="13:18" x14ac:dyDescent="0.2">
      <c r="M152" s="3"/>
      <c r="N152" s="3"/>
      <c r="O152" s="3"/>
      <c r="R152" s="3"/>
    </row>
    <row r="153" spans="13:18" x14ac:dyDescent="0.2">
      <c r="M153" s="3"/>
      <c r="N153" s="3"/>
      <c r="O153" s="3"/>
      <c r="R153" s="3"/>
    </row>
    <row r="154" spans="13:18" x14ac:dyDescent="0.2">
      <c r="M154" s="3"/>
      <c r="N154" s="3"/>
      <c r="O154" s="3"/>
      <c r="R154" s="3"/>
    </row>
    <row r="155" spans="13:18" x14ac:dyDescent="0.2">
      <c r="M155" s="3"/>
      <c r="N155" s="3"/>
      <c r="O155" s="3"/>
      <c r="R155" s="3"/>
    </row>
    <row r="156" spans="13:18" x14ac:dyDescent="0.2">
      <c r="M156" s="3"/>
      <c r="N156" s="3"/>
      <c r="O156" s="3"/>
      <c r="R156" s="3"/>
    </row>
    <row r="157" spans="13:18" x14ac:dyDescent="0.2">
      <c r="M157" s="3"/>
      <c r="N157" s="3"/>
      <c r="O157" s="3"/>
      <c r="R157" s="3"/>
    </row>
    <row r="158" spans="13:18" x14ac:dyDescent="0.2">
      <c r="M158" s="3"/>
      <c r="N158" s="3"/>
      <c r="O158" s="3"/>
      <c r="R158" s="3"/>
    </row>
    <row r="159" spans="13:18" x14ac:dyDescent="0.2">
      <c r="M159" s="3"/>
      <c r="N159" s="3"/>
      <c r="O159" s="3"/>
      <c r="R159" s="3"/>
    </row>
    <row r="160" spans="13:18" x14ac:dyDescent="0.2">
      <c r="M160" s="3"/>
      <c r="N160" s="3"/>
      <c r="O160" s="3"/>
      <c r="R160" s="3"/>
    </row>
    <row r="161" spans="13:18" x14ac:dyDescent="0.2">
      <c r="M161" s="3"/>
      <c r="N161" s="3"/>
      <c r="O161" s="3"/>
      <c r="R161" s="3"/>
    </row>
    <row r="162" spans="13:18" x14ac:dyDescent="0.2">
      <c r="M162" s="3"/>
      <c r="N162" s="3"/>
      <c r="O162" s="3"/>
      <c r="R162" s="3"/>
    </row>
    <row r="163" spans="13:18" x14ac:dyDescent="0.2">
      <c r="M163" s="3"/>
      <c r="N163" s="3"/>
      <c r="O163" s="3"/>
      <c r="R163" s="3"/>
    </row>
    <row r="164" spans="13:18" x14ac:dyDescent="0.2">
      <c r="M164" s="3"/>
      <c r="N164" s="3"/>
      <c r="O164" s="3"/>
      <c r="R164" s="3"/>
    </row>
    <row r="165" spans="13:18" x14ac:dyDescent="0.2">
      <c r="M165" s="3"/>
      <c r="N165" s="3"/>
      <c r="O165" s="3"/>
      <c r="R165" s="3"/>
    </row>
    <row r="166" spans="13:18" x14ac:dyDescent="0.2">
      <c r="M166" s="3"/>
      <c r="N166" s="3"/>
      <c r="O166" s="3"/>
      <c r="R166" s="3"/>
    </row>
    <row r="167" spans="13:18" x14ac:dyDescent="0.2">
      <c r="M167" s="3"/>
      <c r="N167" s="3"/>
      <c r="O167" s="3"/>
      <c r="R167" s="3"/>
    </row>
    <row r="168" spans="13:18" x14ac:dyDescent="0.2">
      <c r="M168" s="3"/>
      <c r="N168" s="3"/>
      <c r="O168" s="3"/>
      <c r="R168" s="3"/>
    </row>
    <row r="169" spans="13:18" x14ac:dyDescent="0.2">
      <c r="M169" s="3"/>
      <c r="N169" s="3"/>
      <c r="O169" s="3"/>
      <c r="R169" s="3"/>
    </row>
    <row r="170" spans="13:18" x14ac:dyDescent="0.2">
      <c r="M170" s="3"/>
      <c r="N170" s="3"/>
      <c r="O170" s="3"/>
      <c r="R170" s="3"/>
    </row>
    <row r="171" spans="13:18" x14ac:dyDescent="0.2">
      <c r="M171" s="3"/>
      <c r="N171" s="3"/>
      <c r="O171" s="3"/>
      <c r="R171" s="3"/>
    </row>
    <row r="172" spans="13:18" x14ac:dyDescent="0.2">
      <c r="M172" s="3"/>
      <c r="N172" s="3"/>
      <c r="O172" s="3"/>
      <c r="R172" s="3"/>
    </row>
    <row r="173" spans="13:18" x14ac:dyDescent="0.2">
      <c r="M173" s="3"/>
      <c r="N173" s="3"/>
      <c r="O173" s="3"/>
      <c r="R173" s="3"/>
    </row>
    <row r="174" spans="13:18" x14ac:dyDescent="0.2">
      <c r="M174" s="3"/>
      <c r="N174" s="3"/>
      <c r="O174" s="3"/>
      <c r="R174" s="3"/>
    </row>
    <row r="175" spans="13:18" x14ac:dyDescent="0.2">
      <c r="M175" s="3"/>
      <c r="N175" s="3"/>
      <c r="O175" s="3"/>
      <c r="R175" s="3"/>
    </row>
    <row r="176" spans="13:18" x14ac:dyDescent="0.2">
      <c r="M176" s="3"/>
      <c r="N176" s="3"/>
      <c r="O176" s="3"/>
      <c r="R176" s="3"/>
    </row>
    <row r="177" spans="13:18" x14ac:dyDescent="0.2">
      <c r="M177" s="3"/>
      <c r="N177" s="3"/>
      <c r="O177" s="3"/>
      <c r="R177" s="3"/>
    </row>
    <row r="178" spans="13:18" x14ac:dyDescent="0.2">
      <c r="M178" s="3"/>
      <c r="N178" s="3"/>
      <c r="O178" s="3"/>
      <c r="R178" s="3"/>
    </row>
    <row r="179" spans="13:18" x14ac:dyDescent="0.2">
      <c r="M179" s="3"/>
      <c r="N179" s="3"/>
      <c r="O179" s="3"/>
      <c r="R179" s="3"/>
    </row>
    <row r="180" spans="13:18" x14ac:dyDescent="0.2">
      <c r="M180" s="3"/>
      <c r="N180" s="3"/>
      <c r="O180" s="3"/>
      <c r="R180" s="3"/>
    </row>
    <row r="181" spans="13:18" x14ac:dyDescent="0.2">
      <c r="M181" s="3"/>
      <c r="N181" s="3"/>
      <c r="O181" s="3"/>
      <c r="R181" s="3"/>
    </row>
    <row r="182" spans="13:18" x14ac:dyDescent="0.2">
      <c r="M182" s="3"/>
      <c r="N182" s="3"/>
      <c r="O182" s="3"/>
      <c r="R182" s="3"/>
    </row>
    <row r="183" spans="13:18" x14ac:dyDescent="0.2">
      <c r="M183" s="3"/>
      <c r="N183" s="3"/>
      <c r="O183" s="3"/>
      <c r="R183" s="3"/>
    </row>
    <row r="184" spans="13:18" x14ac:dyDescent="0.2">
      <c r="M184" s="3"/>
      <c r="N184" s="3"/>
      <c r="O184" s="3"/>
      <c r="R184" s="3"/>
    </row>
    <row r="185" spans="13:18" x14ac:dyDescent="0.2">
      <c r="M185" s="3"/>
      <c r="N185" s="3"/>
      <c r="O185" s="3"/>
      <c r="R185" s="3"/>
    </row>
    <row r="186" spans="13:18" x14ac:dyDescent="0.2">
      <c r="M186" s="3"/>
      <c r="N186" s="3"/>
      <c r="O186" s="3"/>
      <c r="R186" s="3"/>
    </row>
    <row r="187" spans="13:18" x14ac:dyDescent="0.2">
      <c r="M187" s="3"/>
      <c r="N187" s="3"/>
      <c r="O187" s="3"/>
      <c r="R187" s="3"/>
    </row>
    <row r="188" spans="13:18" x14ac:dyDescent="0.2">
      <c r="M188" s="3"/>
      <c r="N188" s="3"/>
      <c r="O188" s="3"/>
      <c r="R188" s="3"/>
    </row>
    <row r="189" spans="13:18" x14ac:dyDescent="0.2">
      <c r="M189" s="3"/>
      <c r="N189" s="3"/>
      <c r="O189" s="3"/>
      <c r="R189" s="3"/>
    </row>
    <row r="190" spans="13:18" x14ac:dyDescent="0.2">
      <c r="M190" s="3"/>
      <c r="N190" s="3"/>
      <c r="O190" s="3"/>
      <c r="R190" s="3"/>
    </row>
    <row r="191" spans="13:18" x14ac:dyDescent="0.2">
      <c r="M191" s="3"/>
      <c r="N191" s="3"/>
      <c r="O191" s="3"/>
      <c r="R191" s="3"/>
    </row>
    <row r="192" spans="13:18" x14ac:dyDescent="0.2">
      <c r="M192" s="3"/>
      <c r="N192" s="3"/>
      <c r="O192" s="3"/>
      <c r="R192" s="3"/>
    </row>
    <row r="193" spans="13:18" x14ac:dyDescent="0.2">
      <c r="M193" s="3"/>
      <c r="N193" s="3"/>
      <c r="O193" s="3"/>
      <c r="R193" s="3"/>
    </row>
    <row r="194" spans="13:18" x14ac:dyDescent="0.2">
      <c r="M194" s="3"/>
      <c r="N194" s="3"/>
      <c r="O194" s="3"/>
      <c r="R194" s="3"/>
    </row>
    <row r="195" spans="13:18" x14ac:dyDescent="0.2">
      <c r="M195" s="3"/>
      <c r="N195" s="3"/>
      <c r="O195" s="3"/>
      <c r="R195" s="3"/>
    </row>
    <row r="196" spans="13:18" x14ac:dyDescent="0.2">
      <c r="M196" s="3"/>
      <c r="N196" s="3"/>
      <c r="O196" s="3"/>
      <c r="R196" s="3"/>
    </row>
    <row r="197" spans="13:18" x14ac:dyDescent="0.2">
      <c r="M197" s="3"/>
      <c r="N197" s="3"/>
      <c r="O197" s="3"/>
      <c r="R197" s="3"/>
    </row>
    <row r="198" spans="13:18" x14ac:dyDescent="0.2">
      <c r="M198" s="3"/>
      <c r="N198" s="3"/>
      <c r="O198" s="3"/>
      <c r="R198" s="3"/>
    </row>
    <row r="199" spans="13:18" x14ac:dyDescent="0.2">
      <c r="M199" s="3"/>
      <c r="N199" s="3"/>
      <c r="O199" s="3"/>
      <c r="R199" s="3"/>
    </row>
    <row r="200" spans="13:18" x14ac:dyDescent="0.2">
      <c r="M200" s="3"/>
      <c r="N200" s="3"/>
      <c r="O200" s="3"/>
      <c r="R200" s="3"/>
    </row>
    <row r="201" spans="13:18" x14ac:dyDescent="0.2">
      <c r="M201" s="3"/>
      <c r="N201" s="3"/>
      <c r="O201" s="3"/>
      <c r="R201" s="3"/>
    </row>
    <row r="202" spans="13:18" x14ac:dyDescent="0.2">
      <c r="M202" s="3"/>
      <c r="N202" s="3"/>
      <c r="O202" s="3"/>
      <c r="R202" s="3"/>
    </row>
    <row r="203" spans="13:18" x14ac:dyDescent="0.2">
      <c r="M203" s="3"/>
      <c r="N203" s="3"/>
      <c r="O203" s="3"/>
      <c r="R203" s="3"/>
    </row>
    <row r="204" spans="13:18" x14ac:dyDescent="0.2">
      <c r="M204" s="3"/>
      <c r="N204" s="3"/>
      <c r="O204" s="3"/>
      <c r="R204" s="3"/>
    </row>
    <row r="205" spans="13:18" x14ac:dyDescent="0.2">
      <c r="M205" s="3"/>
      <c r="N205" s="3"/>
      <c r="O205" s="3"/>
      <c r="R205" s="3"/>
    </row>
    <row r="206" spans="13:18" x14ac:dyDescent="0.2">
      <c r="M206" s="3"/>
      <c r="N206" s="3"/>
      <c r="O206" s="3"/>
      <c r="R206" s="3"/>
    </row>
    <row r="207" spans="13:18" x14ac:dyDescent="0.2">
      <c r="M207" s="3"/>
      <c r="N207" s="3"/>
      <c r="O207" s="3"/>
      <c r="R207" s="3"/>
    </row>
    <row r="208" spans="13:18" x14ac:dyDescent="0.2">
      <c r="M208" s="3"/>
      <c r="N208" s="3"/>
      <c r="O208" s="3"/>
      <c r="R208" s="3"/>
    </row>
    <row r="209" spans="13:18" x14ac:dyDescent="0.2">
      <c r="M209" s="3"/>
      <c r="N209" s="3"/>
      <c r="O209" s="3"/>
      <c r="R209" s="3"/>
    </row>
    <row r="210" spans="13:18" x14ac:dyDescent="0.2">
      <c r="M210" s="3"/>
      <c r="N210" s="3"/>
      <c r="O210" s="3"/>
      <c r="R210" s="3"/>
    </row>
    <row r="211" spans="13:18" x14ac:dyDescent="0.2">
      <c r="M211" s="3"/>
      <c r="N211" s="3"/>
      <c r="O211" s="3"/>
      <c r="R211" s="3"/>
    </row>
    <row r="212" spans="13:18" x14ac:dyDescent="0.2">
      <c r="M212" s="3"/>
      <c r="N212" s="3"/>
      <c r="O212" s="3"/>
      <c r="R212" s="3"/>
    </row>
    <row r="213" spans="13:18" x14ac:dyDescent="0.2">
      <c r="M213" s="3"/>
      <c r="N213" s="3"/>
      <c r="O213" s="3"/>
      <c r="R213" s="3"/>
    </row>
    <row r="214" spans="13:18" x14ac:dyDescent="0.2">
      <c r="M214" s="3"/>
      <c r="N214" s="3"/>
      <c r="O214" s="3"/>
      <c r="R214" s="3"/>
    </row>
    <row r="215" spans="13:18" x14ac:dyDescent="0.2">
      <c r="M215" s="3"/>
      <c r="N215" s="3"/>
      <c r="O215" s="3"/>
      <c r="R215" s="3"/>
    </row>
    <row r="216" spans="13:18" x14ac:dyDescent="0.2">
      <c r="M216" s="3"/>
      <c r="N216" s="3"/>
      <c r="O216" s="3"/>
      <c r="R216" s="3"/>
    </row>
    <row r="217" spans="13:18" x14ac:dyDescent="0.2">
      <c r="M217" s="3"/>
      <c r="N217" s="3"/>
      <c r="O217" s="3"/>
      <c r="R217" s="3"/>
    </row>
    <row r="218" spans="13:18" x14ac:dyDescent="0.2">
      <c r="M218" s="3"/>
      <c r="N218" s="3"/>
      <c r="O218" s="3"/>
      <c r="R218" s="3"/>
    </row>
    <row r="219" spans="13:18" x14ac:dyDescent="0.2">
      <c r="M219" s="3"/>
      <c r="N219" s="3"/>
      <c r="O219" s="3"/>
      <c r="R219" s="3"/>
    </row>
    <row r="220" spans="13:18" x14ac:dyDescent="0.2">
      <c r="M220" s="3"/>
      <c r="N220" s="3"/>
      <c r="O220" s="3"/>
      <c r="R220" s="3"/>
    </row>
    <row r="221" spans="13:18" x14ac:dyDescent="0.2">
      <c r="M221" s="3"/>
      <c r="N221" s="3"/>
      <c r="O221" s="3"/>
      <c r="R221" s="3"/>
    </row>
    <row r="222" spans="13:18" x14ac:dyDescent="0.2">
      <c r="M222" s="3"/>
      <c r="N222" s="3"/>
      <c r="O222" s="3"/>
      <c r="R222" s="3"/>
    </row>
    <row r="223" spans="13:18" x14ac:dyDescent="0.2">
      <c r="M223" s="3"/>
      <c r="N223" s="3"/>
      <c r="O223" s="3"/>
      <c r="R223" s="3"/>
    </row>
    <row r="224" spans="13:18" x14ac:dyDescent="0.2">
      <c r="M224" s="3"/>
      <c r="N224" s="3"/>
      <c r="O224" s="3"/>
      <c r="R224" s="3"/>
    </row>
    <row r="225" spans="13:18" x14ac:dyDescent="0.2">
      <c r="M225" s="3"/>
      <c r="N225" s="3"/>
      <c r="O225" s="3"/>
      <c r="R225" s="3"/>
    </row>
    <row r="226" spans="13:18" x14ac:dyDescent="0.2">
      <c r="M226" s="3"/>
      <c r="N226" s="3"/>
      <c r="O226" s="3"/>
      <c r="R226" s="3"/>
    </row>
    <row r="227" spans="13:18" x14ac:dyDescent="0.2">
      <c r="M227" s="3"/>
      <c r="N227" s="3"/>
      <c r="O227" s="3"/>
      <c r="R227" s="3"/>
    </row>
    <row r="228" spans="13:18" x14ac:dyDescent="0.2">
      <c r="M228" s="3"/>
      <c r="N228" s="3"/>
      <c r="O228" s="3"/>
      <c r="R228" s="3"/>
    </row>
    <row r="229" spans="13:18" x14ac:dyDescent="0.2">
      <c r="M229" s="3"/>
      <c r="N229" s="3"/>
      <c r="O229" s="3"/>
      <c r="R229" s="3"/>
    </row>
    <row r="230" spans="13:18" x14ac:dyDescent="0.2">
      <c r="M230" s="3"/>
      <c r="N230" s="3"/>
      <c r="O230" s="3"/>
      <c r="R230" s="3"/>
    </row>
    <row r="231" spans="13:18" x14ac:dyDescent="0.2">
      <c r="M231" s="3"/>
      <c r="N231" s="3"/>
      <c r="O231" s="3"/>
      <c r="R231" s="3"/>
    </row>
    <row r="232" spans="13:18" x14ac:dyDescent="0.2">
      <c r="M232" s="3"/>
      <c r="N232" s="3"/>
      <c r="O232" s="3"/>
      <c r="R232" s="3"/>
    </row>
    <row r="233" spans="13:18" x14ac:dyDescent="0.2">
      <c r="M233" s="3"/>
      <c r="N233" s="3"/>
      <c r="O233" s="3"/>
      <c r="R233" s="3"/>
    </row>
    <row r="234" spans="13:18" x14ac:dyDescent="0.2">
      <c r="M234" s="3"/>
      <c r="N234" s="3"/>
      <c r="O234" s="3"/>
      <c r="R234" s="3"/>
    </row>
    <row r="235" spans="13:18" x14ac:dyDescent="0.2">
      <c r="M235" s="3"/>
      <c r="N235" s="3"/>
      <c r="O235" s="3"/>
      <c r="R235" s="3"/>
    </row>
    <row r="236" spans="13:18" x14ac:dyDescent="0.2">
      <c r="M236" s="3"/>
      <c r="N236" s="3"/>
      <c r="O236" s="3"/>
      <c r="R236" s="3"/>
    </row>
    <row r="237" spans="13:18" x14ac:dyDescent="0.2">
      <c r="M237" s="3"/>
      <c r="N237" s="3"/>
      <c r="O237" s="3"/>
      <c r="R237" s="3"/>
    </row>
    <row r="238" spans="13:18" x14ac:dyDescent="0.2">
      <c r="M238" s="3"/>
      <c r="N238" s="3"/>
      <c r="O238" s="3"/>
      <c r="R238" s="3"/>
    </row>
    <row r="239" spans="13:18" x14ac:dyDescent="0.2">
      <c r="M239" s="3"/>
      <c r="N239" s="3"/>
      <c r="O239" s="3"/>
      <c r="R239" s="3"/>
    </row>
    <row r="240" spans="13:18" x14ac:dyDescent="0.2">
      <c r="M240" s="3"/>
      <c r="N240" s="3"/>
      <c r="O240" s="3"/>
      <c r="R240" s="3"/>
    </row>
    <row r="241" spans="13:18" x14ac:dyDescent="0.2">
      <c r="M241" s="3"/>
      <c r="N241" s="3"/>
      <c r="O241" s="3"/>
      <c r="R241" s="3"/>
    </row>
    <row r="242" spans="13:18" x14ac:dyDescent="0.2">
      <c r="M242" s="3"/>
      <c r="N242" s="3"/>
      <c r="O242" s="3"/>
      <c r="R242" s="3"/>
    </row>
    <row r="243" spans="13:18" x14ac:dyDescent="0.2">
      <c r="M243" s="3"/>
      <c r="N243" s="3"/>
      <c r="O243" s="3"/>
      <c r="R243" s="3"/>
    </row>
    <row r="244" spans="13:18" x14ac:dyDescent="0.2">
      <c r="M244" s="3"/>
      <c r="N244" s="3"/>
      <c r="O244" s="3"/>
      <c r="R244" s="3"/>
    </row>
    <row r="245" spans="13:18" x14ac:dyDescent="0.2">
      <c r="M245" s="3"/>
      <c r="N245" s="3"/>
      <c r="O245" s="3"/>
      <c r="R245" s="3"/>
    </row>
    <row r="246" spans="13:18" x14ac:dyDescent="0.2">
      <c r="M246" s="3"/>
      <c r="N246" s="3"/>
      <c r="O246" s="3"/>
      <c r="R246" s="3"/>
    </row>
    <row r="247" spans="13:18" x14ac:dyDescent="0.2">
      <c r="M247" s="3"/>
      <c r="N247" s="3"/>
      <c r="O247" s="3"/>
      <c r="R247" s="3"/>
    </row>
    <row r="248" spans="13:18" x14ac:dyDescent="0.2">
      <c r="M248" s="3"/>
      <c r="N248" s="3"/>
      <c r="O248" s="3"/>
      <c r="R248" s="3"/>
    </row>
    <row r="249" spans="13:18" x14ac:dyDescent="0.2">
      <c r="M249" s="3"/>
      <c r="N249" s="3"/>
      <c r="O249" s="3"/>
      <c r="R249" s="3"/>
    </row>
    <row r="250" spans="13:18" x14ac:dyDescent="0.2">
      <c r="M250" s="3"/>
      <c r="N250" s="3"/>
      <c r="O250" s="3"/>
      <c r="R250" s="3"/>
    </row>
    <row r="251" spans="13:18" x14ac:dyDescent="0.2">
      <c r="M251" s="3"/>
      <c r="N251" s="3"/>
      <c r="O251" s="3"/>
      <c r="R251" s="3"/>
    </row>
    <row r="252" spans="13:18" x14ac:dyDescent="0.2">
      <c r="M252" s="3"/>
      <c r="N252" s="3"/>
      <c r="O252" s="3"/>
      <c r="R252" s="3"/>
    </row>
    <row r="253" spans="13:18" x14ac:dyDescent="0.2">
      <c r="M253" s="3"/>
      <c r="N253" s="3"/>
      <c r="O253" s="3"/>
      <c r="R253" s="3"/>
    </row>
    <row r="254" spans="13:18" x14ac:dyDescent="0.2">
      <c r="M254" s="3"/>
      <c r="N254" s="3"/>
      <c r="O254" s="3"/>
      <c r="R254" s="3"/>
    </row>
    <row r="255" spans="13:18" x14ac:dyDescent="0.2">
      <c r="M255" s="3"/>
      <c r="N255" s="3"/>
      <c r="O255" s="3"/>
      <c r="R255" s="3"/>
    </row>
    <row r="256" spans="13:18" x14ac:dyDescent="0.2">
      <c r="M256" s="3"/>
      <c r="N256" s="3"/>
      <c r="O256" s="3"/>
      <c r="R256" s="3"/>
    </row>
    <row r="257" spans="13:18" x14ac:dyDescent="0.2">
      <c r="M257" s="3"/>
      <c r="N257" s="3"/>
      <c r="O257" s="3"/>
      <c r="R257" s="3"/>
    </row>
    <row r="258" spans="13:18" x14ac:dyDescent="0.2">
      <c r="M258" s="3"/>
      <c r="N258" s="3"/>
      <c r="O258" s="3"/>
      <c r="R258" s="3"/>
    </row>
    <row r="259" spans="13:18" x14ac:dyDescent="0.2">
      <c r="M259" s="3"/>
      <c r="N259" s="3"/>
      <c r="O259" s="3"/>
      <c r="R259" s="3"/>
    </row>
    <row r="260" spans="13:18" x14ac:dyDescent="0.2">
      <c r="M260" s="3"/>
      <c r="N260" s="3"/>
      <c r="O260" s="3"/>
      <c r="R260" s="3"/>
    </row>
    <row r="261" spans="13:18" x14ac:dyDescent="0.2">
      <c r="M261" s="3"/>
      <c r="N261" s="3"/>
      <c r="O261" s="3"/>
      <c r="R261" s="3"/>
    </row>
    <row r="262" spans="13:18" x14ac:dyDescent="0.2">
      <c r="M262" s="3"/>
      <c r="N262" s="3"/>
      <c r="O262" s="3"/>
      <c r="R262" s="3"/>
    </row>
    <row r="263" spans="13:18" x14ac:dyDescent="0.2">
      <c r="M263" s="3"/>
      <c r="N263" s="3"/>
      <c r="O263" s="3"/>
      <c r="R263" s="3"/>
    </row>
    <row r="264" spans="13:18" x14ac:dyDescent="0.2">
      <c r="M264" s="3"/>
      <c r="N264" s="3"/>
      <c r="O264" s="3"/>
      <c r="R264" s="3"/>
    </row>
    <row r="265" spans="13:18" x14ac:dyDescent="0.2">
      <c r="M265" s="3"/>
      <c r="N265" s="3"/>
      <c r="O265" s="3"/>
      <c r="R265" s="3"/>
    </row>
    <row r="266" spans="13:18" x14ac:dyDescent="0.2">
      <c r="M266" s="3"/>
      <c r="N266" s="3"/>
      <c r="O266" s="3"/>
      <c r="R266" s="3"/>
    </row>
    <row r="267" spans="13:18" x14ac:dyDescent="0.2">
      <c r="M267" s="3"/>
      <c r="N267" s="3"/>
      <c r="O267" s="3"/>
      <c r="R267" s="3"/>
    </row>
    <row r="268" spans="13:18" x14ac:dyDescent="0.2">
      <c r="M268" s="3"/>
      <c r="N268" s="3"/>
      <c r="O268" s="3"/>
      <c r="R268" s="3"/>
    </row>
    <row r="269" spans="13:18" x14ac:dyDescent="0.2">
      <c r="M269" s="3"/>
      <c r="N269" s="3"/>
      <c r="O269" s="3"/>
      <c r="R269" s="3"/>
    </row>
    <row r="270" spans="13:18" x14ac:dyDescent="0.2">
      <c r="M270" s="3"/>
      <c r="N270" s="3"/>
      <c r="O270" s="3"/>
      <c r="R270" s="3"/>
    </row>
    <row r="271" spans="13:18" x14ac:dyDescent="0.2">
      <c r="M271" s="3"/>
      <c r="N271" s="3"/>
      <c r="O271" s="3"/>
      <c r="R271" s="3"/>
    </row>
    <row r="272" spans="13:18" x14ac:dyDescent="0.2">
      <c r="M272" s="3"/>
      <c r="N272" s="3"/>
      <c r="O272" s="3"/>
      <c r="R272" s="3"/>
    </row>
    <row r="273" spans="13:18" x14ac:dyDescent="0.2">
      <c r="M273" s="3"/>
      <c r="N273" s="3"/>
      <c r="O273" s="3"/>
      <c r="R273" s="3"/>
    </row>
    <row r="274" spans="13:18" x14ac:dyDescent="0.2">
      <c r="M274" s="3"/>
      <c r="N274" s="3"/>
      <c r="O274" s="3"/>
      <c r="R274" s="3"/>
    </row>
    <row r="275" spans="13:18" x14ac:dyDescent="0.2">
      <c r="M275" s="3"/>
      <c r="N275" s="3"/>
      <c r="O275" s="3"/>
      <c r="R275" s="3"/>
    </row>
    <row r="276" spans="13:18" x14ac:dyDescent="0.2">
      <c r="M276" s="3"/>
      <c r="N276" s="3"/>
      <c r="O276" s="3"/>
      <c r="R276" s="3"/>
    </row>
    <row r="277" spans="13:18" x14ac:dyDescent="0.2">
      <c r="M277" s="3"/>
      <c r="N277" s="3"/>
      <c r="O277" s="3"/>
      <c r="R277" s="3"/>
    </row>
    <row r="278" spans="13:18" x14ac:dyDescent="0.2">
      <c r="M278" s="3"/>
      <c r="N278" s="3"/>
      <c r="O278" s="3"/>
      <c r="R278" s="3"/>
    </row>
    <row r="279" spans="13:18" x14ac:dyDescent="0.2">
      <c r="M279" s="3"/>
      <c r="N279" s="3"/>
      <c r="O279" s="3"/>
      <c r="R279" s="3"/>
    </row>
    <row r="280" spans="13:18" x14ac:dyDescent="0.2">
      <c r="M280" s="3"/>
      <c r="N280" s="3"/>
      <c r="O280" s="3"/>
      <c r="R280" s="3"/>
    </row>
    <row r="281" spans="13:18" x14ac:dyDescent="0.2">
      <c r="M281" s="3"/>
      <c r="N281" s="3"/>
      <c r="O281" s="3"/>
      <c r="R281" s="3"/>
    </row>
    <row r="282" spans="13:18" x14ac:dyDescent="0.2">
      <c r="M282" s="3"/>
      <c r="N282" s="3"/>
      <c r="O282" s="3"/>
      <c r="R282" s="3"/>
    </row>
    <row r="283" spans="13:18" x14ac:dyDescent="0.2">
      <c r="M283" s="3"/>
      <c r="N283" s="3"/>
      <c r="O283" s="3"/>
      <c r="R283" s="3"/>
    </row>
    <row r="284" spans="13:18" x14ac:dyDescent="0.2">
      <c r="M284" s="3"/>
      <c r="N284" s="3"/>
      <c r="O284" s="3"/>
      <c r="R284" s="3"/>
    </row>
    <row r="285" spans="13:18" x14ac:dyDescent="0.2">
      <c r="M285" s="3"/>
      <c r="N285" s="3"/>
      <c r="O285" s="3"/>
      <c r="R285" s="3"/>
    </row>
    <row r="286" spans="13:18" x14ac:dyDescent="0.2">
      <c r="M286" s="3"/>
      <c r="N286" s="3"/>
      <c r="O286" s="3"/>
      <c r="R286" s="3"/>
    </row>
    <row r="287" spans="13:18" x14ac:dyDescent="0.2">
      <c r="M287" s="3"/>
      <c r="N287" s="3"/>
      <c r="O287" s="3"/>
      <c r="R287" s="3"/>
    </row>
    <row r="288" spans="13:18" x14ac:dyDescent="0.2">
      <c r="M288" s="3"/>
      <c r="N288" s="3"/>
      <c r="O288" s="3"/>
      <c r="R288" s="3"/>
    </row>
    <row r="289" spans="13:18" x14ac:dyDescent="0.2">
      <c r="M289" s="3"/>
      <c r="N289" s="3"/>
      <c r="O289" s="3"/>
      <c r="R289" s="3"/>
    </row>
    <row r="290" spans="13:18" x14ac:dyDescent="0.2">
      <c r="M290" s="3"/>
      <c r="N290" s="3"/>
      <c r="O290" s="3"/>
      <c r="R290" s="3"/>
    </row>
    <row r="291" spans="13:18" x14ac:dyDescent="0.2">
      <c r="M291" s="3"/>
      <c r="N291" s="3"/>
      <c r="O291" s="3"/>
      <c r="R291" s="3"/>
    </row>
    <row r="292" spans="13:18" x14ac:dyDescent="0.2">
      <c r="M292" s="3"/>
      <c r="N292" s="3"/>
      <c r="O292" s="3"/>
      <c r="R292" s="3"/>
    </row>
    <row r="293" spans="13:18" x14ac:dyDescent="0.2">
      <c r="M293" s="3"/>
      <c r="N293" s="3"/>
      <c r="O293" s="3"/>
      <c r="R293" s="3"/>
    </row>
    <row r="294" spans="13:18" x14ac:dyDescent="0.2">
      <c r="M294" s="3"/>
      <c r="N294" s="3"/>
      <c r="O294" s="3"/>
      <c r="R294" s="3"/>
    </row>
    <row r="295" spans="13:18" x14ac:dyDescent="0.2">
      <c r="M295" s="3"/>
      <c r="N295" s="3"/>
      <c r="O295" s="3"/>
      <c r="R295" s="3"/>
    </row>
    <row r="296" spans="13:18" x14ac:dyDescent="0.2">
      <c r="M296" s="3"/>
      <c r="N296" s="3"/>
      <c r="O296" s="3"/>
      <c r="R296" s="3"/>
    </row>
    <row r="297" spans="13:18" x14ac:dyDescent="0.2">
      <c r="M297" s="3"/>
      <c r="N297" s="3"/>
      <c r="O297" s="3"/>
      <c r="R297" s="3"/>
    </row>
    <row r="298" spans="13:18" x14ac:dyDescent="0.2">
      <c r="M298" s="3"/>
      <c r="N298" s="3"/>
      <c r="O298" s="3"/>
      <c r="R298" s="3"/>
    </row>
    <row r="299" spans="13:18" x14ac:dyDescent="0.2">
      <c r="M299" s="3"/>
      <c r="N299" s="3"/>
      <c r="O299" s="3"/>
      <c r="R299" s="3"/>
    </row>
    <row r="300" spans="13:18" x14ac:dyDescent="0.2">
      <c r="M300" s="3"/>
      <c r="N300" s="3"/>
      <c r="O300" s="3"/>
      <c r="R300" s="3"/>
    </row>
    <row r="301" spans="13:18" x14ac:dyDescent="0.2">
      <c r="M301" s="3"/>
      <c r="N301" s="3"/>
      <c r="O301" s="3"/>
      <c r="R301" s="3"/>
    </row>
    <row r="302" spans="13:18" x14ac:dyDescent="0.2">
      <c r="M302" s="3"/>
      <c r="N302" s="3"/>
      <c r="O302" s="3"/>
      <c r="R302" s="3"/>
    </row>
    <row r="303" spans="13:18" x14ac:dyDescent="0.2">
      <c r="M303" s="3"/>
      <c r="N303" s="3"/>
      <c r="O303" s="3"/>
      <c r="R303" s="3"/>
    </row>
    <row r="304" spans="13:18" x14ac:dyDescent="0.2">
      <c r="M304" s="3"/>
      <c r="N304" s="3"/>
      <c r="O304" s="3"/>
      <c r="R304" s="3"/>
    </row>
    <row r="305" spans="13:18" x14ac:dyDescent="0.2">
      <c r="M305" s="3"/>
      <c r="N305" s="3"/>
      <c r="O305" s="3"/>
      <c r="R305" s="3"/>
    </row>
    <row r="306" spans="13:18" x14ac:dyDescent="0.2">
      <c r="M306" s="3"/>
      <c r="N306" s="3"/>
      <c r="O306" s="3"/>
      <c r="R306" s="3"/>
    </row>
    <row r="307" spans="13:18" x14ac:dyDescent="0.2">
      <c r="M307" s="3"/>
      <c r="N307" s="3"/>
      <c r="O307" s="3"/>
      <c r="R307" s="3"/>
    </row>
    <row r="308" spans="13:18" x14ac:dyDescent="0.2">
      <c r="M308" s="3"/>
      <c r="N308" s="3"/>
      <c r="O308" s="3"/>
      <c r="R308" s="3"/>
    </row>
    <row r="309" spans="13:18" x14ac:dyDescent="0.2">
      <c r="M309" s="3"/>
      <c r="N309" s="3"/>
      <c r="O309" s="3"/>
      <c r="R309" s="3"/>
    </row>
    <row r="310" spans="13:18" x14ac:dyDescent="0.2">
      <c r="M310" s="3"/>
      <c r="N310" s="3"/>
      <c r="O310" s="3"/>
      <c r="R310" s="3"/>
    </row>
    <row r="311" spans="13:18" x14ac:dyDescent="0.2">
      <c r="M311" s="3"/>
      <c r="N311" s="3"/>
      <c r="O311" s="3"/>
      <c r="R311" s="3"/>
    </row>
    <row r="312" spans="13:18" x14ac:dyDescent="0.2">
      <c r="M312" s="3"/>
      <c r="N312" s="3"/>
      <c r="O312" s="3"/>
      <c r="R312" s="3"/>
    </row>
    <row r="313" spans="13:18" x14ac:dyDescent="0.2">
      <c r="M313" s="3"/>
      <c r="N313" s="3"/>
      <c r="O313" s="3"/>
      <c r="R313" s="3"/>
    </row>
    <row r="314" spans="13:18" x14ac:dyDescent="0.2">
      <c r="M314" s="3"/>
      <c r="N314" s="3"/>
      <c r="O314" s="3"/>
      <c r="R314" s="3"/>
    </row>
    <row r="315" spans="13:18" x14ac:dyDescent="0.2">
      <c r="M315" s="3"/>
      <c r="N315" s="3"/>
      <c r="O315" s="3"/>
      <c r="R315" s="3"/>
    </row>
    <row r="316" spans="13:18" x14ac:dyDescent="0.2">
      <c r="M316" s="3"/>
      <c r="N316" s="3"/>
      <c r="O316" s="3"/>
      <c r="R316" s="3"/>
    </row>
    <row r="317" spans="13:18" x14ac:dyDescent="0.2">
      <c r="M317" s="3"/>
      <c r="N317" s="3"/>
      <c r="O317" s="3"/>
      <c r="R317" s="3"/>
    </row>
    <row r="318" spans="13:18" x14ac:dyDescent="0.2">
      <c r="M318" s="3"/>
      <c r="N318" s="3"/>
      <c r="O318" s="3"/>
      <c r="R318" s="3"/>
    </row>
    <row r="319" spans="13:18" x14ac:dyDescent="0.2">
      <c r="M319" s="3"/>
      <c r="N319" s="3"/>
      <c r="O319" s="3"/>
      <c r="R319" s="3"/>
    </row>
    <row r="320" spans="13:18" x14ac:dyDescent="0.2">
      <c r="M320" s="3"/>
      <c r="N320" s="3"/>
      <c r="O320" s="3"/>
      <c r="R320" s="3"/>
    </row>
    <row r="321" spans="13:18" x14ac:dyDescent="0.2">
      <c r="M321" s="3"/>
      <c r="N321" s="3"/>
      <c r="O321" s="3"/>
      <c r="R321" s="3"/>
    </row>
    <row r="322" spans="13:18" x14ac:dyDescent="0.2">
      <c r="M322" s="3"/>
      <c r="N322" s="3"/>
      <c r="O322" s="3"/>
      <c r="R322" s="3"/>
    </row>
    <row r="323" spans="13:18" x14ac:dyDescent="0.2">
      <c r="M323" s="3"/>
      <c r="N323" s="3"/>
      <c r="O323" s="3"/>
      <c r="R323" s="3"/>
    </row>
    <row r="324" spans="13:18" x14ac:dyDescent="0.2">
      <c r="M324" s="3"/>
      <c r="N324" s="3"/>
      <c r="O324" s="3"/>
      <c r="R324" s="3"/>
    </row>
    <row r="325" spans="13:18" x14ac:dyDescent="0.2">
      <c r="M325" s="3"/>
      <c r="N325" s="3"/>
      <c r="O325" s="3"/>
      <c r="R325" s="3"/>
    </row>
    <row r="326" spans="13:18" x14ac:dyDescent="0.2">
      <c r="M326" s="3"/>
      <c r="N326" s="3"/>
      <c r="O326" s="3"/>
      <c r="R326" s="3"/>
    </row>
    <row r="327" spans="13:18" x14ac:dyDescent="0.2">
      <c r="M327" s="3"/>
      <c r="N327" s="3"/>
      <c r="O327" s="3"/>
      <c r="R327" s="3"/>
    </row>
    <row r="328" spans="13:18" x14ac:dyDescent="0.2">
      <c r="M328" s="3"/>
      <c r="N328" s="3"/>
      <c r="O328" s="3"/>
      <c r="R328" s="3"/>
    </row>
    <row r="329" spans="13:18" x14ac:dyDescent="0.2">
      <c r="M329" s="3"/>
      <c r="N329" s="3"/>
      <c r="O329" s="3"/>
      <c r="R329" s="3"/>
    </row>
    <row r="330" spans="13:18" x14ac:dyDescent="0.2">
      <c r="M330" s="3"/>
      <c r="N330" s="3"/>
      <c r="O330" s="3"/>
      <c r="R330" s="3"/>
    </row>
    <row r="331" spans="13:18" x14ac:dyDescent="0.2">
      <c r="M331" s="3"/>
      <c r="N331" s="3"/>
      <c r="O331" s="3"/>
      <c r="R331" s="3"/>
    </row>
    <row r="332" spans="13:18" x14ac:dyDescent="0.2">
      <c r="M332" s="3"/>
      <c r="N332" s="3"/>
      <c r="O332" s="3"/>
      <c r="R332" s="3"/>
    </row>
    <row r="333" spans="13:18" x14ac:dyDescent="0.2">
      <c r="M333" s="3"/>
      <c r="N333" s="3"/>
      <c r="O333" s="3"/>
      <c r="R333" s="3"/>
    </row>
    <row r="334" spans="13:18" x14ac:dyDescent="0.2">
      <c r="M334" s="3"/>
      <c r="N334" s="3"/>
      <c r="O334" s="3"/>
      <c r="R334" s="3"/>
    </row>
    <row r="335" spans="13:18" x14ac:dyDescent="0.2">
      <c r="M335" s="3"/>
      <c r="N335" s="3"/>
      <c r="O335" s="3"/>
      <c r="R335" s="3"/>
    </row>
    <row r="336" spans="13:18" x14ac:dyDescent="0.2">
      <c r="M336" s="3"/>
      <c r="N336" s="3"/>
      <c r="O336" s="3"/>
      <c r="R336" s="3"/>
    </row>
    <row r="337" spans="13:18" x14ac:dyDescent="0.2">
      <c r="M337" s="3"/>
      <c r="N337" s="3"/>
      <c r="O337" s="3"/>
      <c r="R337" s="3"/>
    </row>
    <row r="338" spans="13:18" x14ac:dyDescent="0.2">
      <c r="M338" s="3"/>
      <c r="N338" s="3"/>
      <c r="O338" s="3"/>
      <c r="R338" s="3"/>
    </row>
    <row r="339" spans="13:18" x14ac:dyDescent="0.2">
      <c r="M339" s="3"/>
      <c r="N339" s="3"/>
      <c r="O339" s="3"/>
      <c r="R339" s="3"/>
    </row>
    <row r="340" spans="13:18" x14ac:dyDescent="0.2">
      <c r="M340" s="3"/>
      <c r="N340" s="3"/>
      <c r="O340" s="3"/>
      <c r="R340" s="3"/>
    </row>
    <row r="341" spans="13:18" x14ac:dyDescent="0.2">
      <c r="M341" s="3"/>
      <c r="N341" s="3"/>
      <c r="O341" s="3"/>
      <c r="R341" s="3"/>
    </row>
    <row r="342" spans="13:18" x14ac:dyDescent="0.2">
      <c r="M342" s="3"/>
      <c r="N342" s="3"/>
      <c r="O342" s="3"/>
      <c r="R342" s="3"/>
    </row>
  </sheetData>
  <mergeCells count="3">
    <mergeCell ref="A1:R1"/>
    <mergeCell ref="A76:D76"/>
    <mergeCell ref="A77:D77"/>
  </mergeCells>
  <printOptions horizontalCentered="1" verticalCentered="1"/>
  <pageMargins left="0.7" right="0.7" top="0.75" bottom="0.75" header="0.3" footer="0.3"/>
  <pageSetup scale="16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88448016-4B6C-45A8-8CF3-1B03B7C7DC76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3</vt:i4>
      </vt:variant>
    </vt:vector>
  </HeadingPairs>
  <TitlesOfParts>
    <vt:vector size="7" baseType="lpstr">
      <vt:lpstr>BID SUMMARY</vt:lpstr>
      <vt:lpstr>LIGHTING</vt:lpstr>
      <vt:lpstr>POWER &amp; EQUIPMENT</vt:lpstr>
      <vt:lpstr>SWITCH GEAR &amp; FEEDERS</vt:lpstr>
      <vt:lpstr>LIGHTING!Print_Area</vt:lpstr>
      <vt:lpstr>'POWER &amp; EQUIPMENT'!Print_Area</vt:lpstr>
      <vt:lpstr>'SWITCH GEAR &amp; FEEDERS'!Print_Area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ESTIMATORR</dc:creator>
  <cp:lastModifiedBy>Dell</cp:lastModifiedBy>
  <cp:lastPrinted>2015-08-27T19:22:37Z</cp:lastPrinted>
  <dcterms:created xsi:type="dcterms:W3CDTF">2004-05-05T14:08:18Z</dcterms:created>
  <dcterms:modified xsi:type="dcterms:W3CDTF">2023-09-19T13:22:36Z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  <property fmtid="{D5CDD505-2E9C-101B-9397-08002B2CF9AE}" pid="3" name="PlanSwiftJobName">
    <vt:lpwstr/>
  </property>
  <property fmtid="{D5CDD505-2E9C-101B-9397-08002B2CF9AE}" pid="4" name="PlanSwiftJobGuid">
    <vt:lpwstr/>
  </property>
  <property fmtid="{D5CDD505-2E9C-101B-9397-08002B2CF9AE}" pid="5" name="LinkedDataId">
    <vt:lpwstr>{88448016-4B6C-45A8-8CF3-1B03B7C7DC76}</vt:lpwstr>
  </property>
</Properties>
</file>